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oznam " sheetId="1" r:id="rId1"/>
    <sheet name="SPF" sheetId="2" r:id="rId2"/>
  </sheets>
  <definedNames>
    <definedName name="_xlnm.Print_Area" localSheetId="1">'SPF'!$A$2:$L$205</definedName>
    <definedName name="_xlnm.Print_Area">'zoznam '!$A$2:$L$180</definedName>
    <definedName name="_xlnm.Print_Titles" localSheetId="1">('SPF'!$A:$A,'SPF'!$2:$4)</definedName>
    <definedName name="_xlnm.Print_Titles">('zoznam '!$A:$A,'zoznam '!$2:$4)</definedName>
    <definedName name="_xlnm.Print_Titles" localSheetId="1">'SPF'!$A:$A,'SPF'!$2:$4</definedName>
    <definedName name="_xlnm.Print_Titles" localSheetId="0">'zoznam '!$A:$A,'zoznam '!$2:$4</definedName>
    <definedName name="_xlnm.Print_Area" localSheetId="1">'SPF'!$A$1:$L$206</definedName>
    <definedName name="_xlnm.Print_Area" localSheetId="0">'zoznam '!$A$1:$L$181</definedName>
  </definedNames>
  <calcPr fullCalcOnLoad="1"/>
</workbook>
</file>

<file path=xl/sharedStrings.xml><?xml version="1.0" encoding="utf-8"?>
<sst xmlns="http://schemas.openxmlformats.org/spreadsheetml/2006/main" count="517" uniqueCount="384">
  <si>
    <t>Slávik Vladimír, 991 35, Dačov Lom, č. 152, SR</t>
  </si>
  <si>
    <t>Slávik Bohuslav, 991 35, Dačov Lom, č. 208, SR</t>
  </si>
  <si>
    <t>Slávik Ján, 991 35, Dačov Lom, č. 112, SR</t>
  </si>
  <si>
    <t>Peničková Ľubica r. Križanová, 991 35, Dačov Lom, č. 133, SR</t>
  </si>
  <si>
    <t>Škrabanová Táňa r. Šimková, 991 35, Dačov Lom, č. 211, SR</t>
  </si>
  <si>
    <t>Kyseľová Viera, Novohradská 14, Veľký Krtíš, PSČ 990 01, SR</t>
  </si>
  <si>
    <t>Balkóciová Mária r. Ďurčovová, 1. Mája 39, Sliač, PSČ 962 31, SR</t>
  </si>
  <si>
    <t>Trnková Anna r. Pavlisová, Novozámocká 1447/29, Zvolen, PSČ 960 01, SR</t>
  </si>
  <si>
    <t>Bosák Ján, 991 35, Dačov Lom, č. 84, SR</t>
  </si>
  <si>
    <t>Vrbiniaková Zuzana r. Bosáková, 985 41, Buzitka, č. 156, SR</t>
  </si>
  <si>
    <t>Javorčíková Božena r. Bosáková, Ing, Okružná 2405/31, Zvolen, PSČ 960 01, SR</t>
  </si>
  <si>
    <t>Penička Ján, 991 35, Dačov Lom, č. 133, SR</t>
  </si>
  <si>
    <t>Danka Ján, Majerský rad 56, Krupina, PSČ 963 01, SR</t>
  </si>
  <si>
    <t>Suchár Miloslav, Majerský rad 73, Krupina, PSČ 963 01, SR</t>
  </si>
  <si>
    <t>Hlivár Vladimír, J. Poničana 2413/59, Zvolen, PSČ 960 01, SR</t>
  </si>
  <si>
    <t>Šajban Pavel, 991 35, Dačov Lom, č. 64, SR</t>
  </si>
  <si>
    <t>Varga Ján, 991 35, Dačov Lom, č. 201, SR</t>
  </si>
  <si>
    <t>Sľúková Ľuboslava r. Povaľačová, Partizánska 1603/11, Hriňová, PSČ 962 05, SR</t>
  </si>
  <si>
    <t>Bezecná Anna r. Krahulcová, Pod Hájom 1085/104/6, Dubnica nad Váhom, PSČ 018 41, SR</t>
  </si>
  <si>
    <t>Martinčoková Božena r. Matušová, Ing., Za Parkom 7, Veľký Krtíš, PSČ 990 01, SR</t>
  </si>
  <si>
    <t>Hlivárová Margita r. Sľúková, 962 43, Senohrad, č. 279, SR</t>
  </si>
  <si>
    <t>Ruman Milan, Mgr., 962 61, Dobrá Niva, č. 152/10, SR</t>
  </si>
  <si>
    <t>Krokošová Zuzana r. Rumanová, 962 01, Zvolenská Slatina, č. 443/27, SR</t>
  </si>
  <si>
    <t>Rumanová Janka, 962 61, Dobrá Niva, č. 152/10, SR</t>
  </si>
  <si>
    <t>Michalíková Anna r. Ďuríková, Duklianska 523/5, Veľký Krtíš, PSČ 990 01, SR</t>
  </si>
  <si>
    <t>Ukropová Anna r. Peničková, Kolomana Banšella 2436/2, Lučenec, PSČ 984 01, SR</t>
  </si>
  <si>
    <t>Šimko Ján, 991 35, Dačov Lom, č. 129, SR</t>
  </si>
  <si>
    <t>Ivanič Ján, 985 41, Buzitka, č. 170, SR</t>
  </si>
  <si>
    <t>Ivanič Pavel, Zvolenská 3/5, Vidiná, PSČ 985 59, SR</t>
  </si>
  <si>
    <t>Ivanič Ivan, 985 41, Buzitka, č. 164, SR</t>
  </si>
  <si>
    <t>Hlivár Juraj, SR (zom. 21.12.1999)</t>
  </si>
  <si>
    <t>Šimková Anna r. Krnáčová, M.R.Štefánika 860/27, Krupina, PSČ 963 01, SR</t>
  </si>
  <si>
    <t>Matušová Anna, 991 35, Dačov Lom, č. 111, SR</t>
  </si>
  <si>
    <t>Krnáč Miroslav r. Krnáč, Sládkovičova 49/18, Krupina, PSČ 963 01, SR</t>
  </si>
  <si>
    <t>Lutterová Monika r. Hlivárová, 962 43, Senohrad, č. 279, SR</t>
  </si>
  <si>
    <t>Hlivár Slavomír, 962 43, Senohrad, č. 279, SR</t>
  </si>
  <si>
    <t>Hlivárová Erika, 962 43, Senohrad, č. 279, SR</t>
  </si>
  <si>
    <t>Multánová Božena r. Krátka, Vinohradnícka 53, Veľký Krtíš, PSČ 990 01, SR</t>
  </si>
  <si>
    <t>Brláš Ján, 991 35, Dačov Lom, č. 146, SR</t>
  </si>
  <si>
    <t>Kopřiva Miroslav, 664 63, Žabčice, č. 302, ČR</t>
  </si>
  <si>
    <t>Šťevťať Ján, 962 68, Terany, č. 136, SR</t>
  </si>
  <si>
    <t>Šauka Pavel, Nám. padlých hrdinov 5 5, Pliešovce, PSČ 962 63, SR</t>
  </si>
  <si>
    <t>Jaďuďová Zuzana r. Peničková, Pod Hálikom 251/26, Pliešovce, PSČ 962 63, SR</t>
  </si>
  <si>
    <t>Králiková Anna r. Debnárová, 991 35, Dačov Lom, č. 17, SR</t>
  </si>
  <si>
    <t>Lupták Jozef, 991 35, Dačov Lom, č. 162, SR</t>
  </si>
  <si>
    <t>Slovenský pozemkový fond, Búdkova cesta 36, Bratislava 11, PSČ 817 47, SR</t>
  </si>
  <si>
    <t>Martušová Milena r. Bohovová, Mgr., 991 35, Dačov Lom, č. 210, SR</t>
  </si>
  <si>
    <t>Beracová Milena r. Hegedűšová, Strážska cesta 8467/17, Zvolen, PSČ 960 01, SR</t>
  </si>
  <si>
    <t>Pavlis Ján r. Pavlis, 1. Mája 880/37, Sliač - Rybáre, PSČ 962 31, SR</t>
  </si>
  <si>
    <t>Krahulec Pavel r. Krahulec, Ostrá Lúka 117, Dobrá Niva, PSČ 962 61, SR</t>
  </si>
  <si>
    <t>Ukrop Marcel, Rúbanisko II/70, Lučenec, PSČ 984 01, SR</t>
  </si>
  <si>
    <t>22.11.1879</t>
  </si>
  <si>
    <t>30.05.1891</t>
  </si>
  <si>
    <t>07.02.1876</t>
  </si>
  <si>
    <t>02.01.1877</t>
  </si>
  <si>
    <t>01.03.1881</t>
  </si>
  <si>
    <t>31.01.1893</t>
  </si>
  <si>
    <t>23.04.1891</t>
  </si>
  <si>
    <t>16.04.1898</t>
  </si>
  <si>
    <t>27.06.1898</t>
  </si>
  <si>
    <t>20.10.1895</t>
  </si>
  <si>
    <t>27.09.1883</t>
  </si>
  <si>
    <t>14.08.1888</t>
  </si>
  <si>
    <t>14.03.1895</t>
  </si>
  <si>
    <t>Hrudka Ján, SR (b. Lešť)</t>
  </si>
  <si>
    <t>Šajban Dušan r. Šajban, A.H.Škultétyho 372/10, Veľký Krtíš, PSČ 990 01, SR</t>
  </si>
  <si>
    <t>Šebeňová Anna r. Kršiaková, Drieňovo 108, Drieňovo, PSČ 962 51, SR</t>
  </si>
  <si>
    <t>Obertová Anna r. Rievajová, SR (zom. 12.12.1994)</t>
  </si>
  <si>
    <t>Penička Pavel</t>
  </si>
  <si>
    <t>Belička Ľubomír r. Belička, P.O.Hviezdoslava 257/27, Kováčová, PSČ 962 37, SR</t>
  </si>
  <si>
    <t>Debnárová Božena, Ing., Rybárska 410/32, Sliač - Rybáre, PSČ 962 31</t>
  </si>
  <si>
    <t>Osvedčenie o dedičstve č.8D 405/2010-68, Dnot. 402/2010 zo dňa 27.04.2011 - Z 1363/11 -vz 23/11</t>
  </si>
  <si>
    <t>Osvedčenie o dedičstve č. 27D 55/2010, Dnot. 94/2010 zo dňa 7.7.2010 - Z 1937/10 - 44/10</t>
  </si>
  <si>
    <t xml:space="preserve">B6 - Titulom dedenia z 10.1.1927, čd. 39/1927, skutočného rozdelenia z 19.9.1936, čd.2143/1936, podiel vedený v PKV 53, B1, </t>
  </si>
  <si>
    <t>Osvedčenie o dedičstve č. 8D 187/2007-39., Dnot. 190/2007 - Z 1712/2007 zo dňa 12.9.2007 -VZ 34/2007</t>
  </si>
  <si>
    <t>Osvedčenie o dedičstve č.23D /11/2011, Dnot. 68/2011 zo dňa 13.6.2011 - Z 2204/11 - vz31/11</t>
  </si>
  <si>
    <t>B14 - Titulom dedenia z 8.6.1935, čd.1275/ 1935, podiel vedený v ,PKV 23, B2</t>
  </si>
  <si>
    <t>osvedčenie o dedičstve č. 8D 79/2007-23, Dnot. 92/2007 zo dňa 30.3.2007 - Z 697/07 - 13/07</t>
  </si>
  <si>
    <t>B16 - Rozhodnutie ŠN vo Zvolene č. D 825/66-7 z 31.1.1967 - PVZ 18/67, podiel vedený v PKV 24,B1,</t>
  </si>
  <si>
    <t>B18 - Rozhodnutie ŠN č. D 457/86-12 z 16.9.1986 - PVZ 1/87, podiel vedený v PKV 26, B1,</t>
  </si>
  <si>
    <t>B19 - Rozhodnutie ŠN č. D 82/87-20 z 9.3.1987 - PVZ 12/87, podiel vedený v PKV 26, B1</t>
  </si>
  <si>
    <t>B138 - Titulom kúpy zo dňa 17.1.1923, čd.60/1923, skutočného rozdelenia zo dňa 30.11.1936, čd.2881/1936, podiel vedený v PKV 281,B1,B147 - Titulom kúpnopredajnej zmluvy v Krupine zo dňa 17.5.1939, čd.1566/1939, podiel vedený v PKV 292, B2</t>
  </si>
  <si>
    <t>Σ SPF</t>
  </si>
  <si>
    <t>Katastrálne územie Horný Dačov Lom</t>
  </si>
  <si>
    <t>B24 - Titulom uznesenia ŠN v Krupine ,čj. D 133/56 z 20.12.1956, čd. 562/1961, podiel vedený v PKV 31,B4b,</t>
  </si>
  <si>
    <t>B28 - Titulom skutočnej držby z 19.9.1936,čd. 2142/1936, podiel vedený v PKV 40, B1,B2, B31 -Titulom dedenia z 3.10.1911, čd. 1501/1927 z 10.1.1927, čd. 39/1927, skutočného rozdelenia z 19.9.1936, čd. 2143/1936, podiel vedený v PKV 54, B1</t>
  </si>
  <si>
    <t>B25 - Rozhodnutie ŠN č. D 257/88-20,z 8.7.1988 - PVZ 10/88, podiel vedený v PKV 32, B1, B32 - Rozhodnutie ŠN č. D 283/88-12 z 8.7.1988 - PVZ 11/88, podiel vedený v PKV 56, B1</t>
  </si>
  <si>
    <t>Osvedčenie o dedičstve č. 8D 288/2012-39, Dnot. 322/2012 - Z 2457/2012 zo dňa 24.9.2012 - VZ 21/2012</t>
  </si>
  <si>
    <t>Osvedčenie o dedičstve č. 2D 807/2005-65, Dnot. 440/2005 zo dňa 2.11.2005 - Z 2410/05 - 59/06</t>
  </si>
  <si>
    <t>B51 - Titulom skutočnej držby z 4.3.1905,čd.361/1905, z 26.9.1936,čd.2253/1936,podiel vedený v PKV 102,B1,</t>
  </si>
  <si>
    <t>Osvedčenie o dedičstve č. 26D/14/2010, Dnot. 38/2010 zo dňa 26.04.2010 - Z 1106/10 - 29/10</t>
  </si>
  <si>
    <t>B55 - Titulom kúpy z 22.5.1925,čd.760/1925, podiel vedený v PKV 109,B1,</t>
  </si>
  <si>
    <t>B56 - Titulom kúpy z 22.5.1925,čd.760/1925, podiel vedený v PKV 109,B2,</t>
  </si>
  <si>
    <t>Osvedčenie o dedičstve č. 4D 118/2011-28, Dnot. 142/2011 zo dňa 16.06.2011 - Z 2021/11 - vz 29/11</t>
  </si>
  <si>
    <t>Osvedčenie o dedičstve č. 23D 145/2008, Dnot. 209/2008 zo dňa 15.1.2009 - Z 336/09</t>
  </si>
  <si>
    <t>osvedčenie o dedičstve č. 16D/61/2007, D not. 29/2007 zo dňa 3.5.2007, opravné zo dňa 31.7.2007 - Z 990/07 - 23/07</t>
  </si>
  <si>
    <t>B70 - Titulom Uznesenia č. D 305/50-5 zo dňa 30.5.1951, čd.243/1956, podiel vedený v PKV 149,B3,</t>
  </si>
  <si>
    <t>B79 - Titulom darovacej zmluvy v Krupine ,z 7.6.1941, čd. 2019/1941, podiel vedený v PKV 168, B6a,</t>
  </si>
  <si>
    <t>Osvedčenie o dedičstve č. 4D 274/2009-34, Dnot. 382/2009 zo dňa 22.2.2010 - Z 678/10 - 15/10</t>
  </si>
  <si>
    <t>B86 - Titulom kúpy z 25.6.1929, čd.1052/1929, skutočného rozdelenia z ,30.11.1936 čd.2832/1936, podiel vedený v PKV 197,B1,</t>
  </si>
  <si>
    <t>B87a - Rozhodnutie ŠN č. D 928/92-44 z 30.7.1992 - vyžiadaná listina z archívu ŠN vo V.Krtíši, podiel vedený v PKV 201, B1,</t>
  </si>
  <si>
    <t>B87b - Rozhodnutie ŠN č. D 928/92-44 z 30.7.1992 - vyžiadaná listina z archívu ŠN vo V.Krtíši, podiel vedený v PKV 201, B1</t>
  </si>
  <si>
    <t>B87c - Rozhodnutie ŠN č. D 928/92-44 z 30.7.1992 - vyžiadaná listina z archívu ŠN vo V.Krtíši, podiel vedený v PKV 201, B1</t>
  </si>
  <si>
    <t>B88 - Titulom dedenia z 6.2.1915, čd. 86/,1915, dedenia z 17.1.1928, čd. 81/1928, skutočného rozdelenia z 30.11.1936,čd. 2858/1936, podiel vedený v PKV 205, B1</t>
  </si>
  <si>
    <t>B89 - Titulom kúpy z 29.7.1930, čd. 1242/1930, skutočného rozdelenia z ,30.11.1936, čd.2858/1936, podiel vedený v PKV 205, B2,</t>
  </si>
  <si>
    <t>Osvedčenie o dedičstve č. 4D 601/2006-18, Dnot. 299/2006 zo dňa 17.10.2006 - Z 2103/06 - 93/06</t>
  </si>
  <si>
    <t>Osvedčenie o dedičstve č. 8D 12/2009-28, Dnot. 136/2009 zo dňa 28.7.2009 - Z 1454/09 - 15/09</t>
  </si>
  <si>
    <t>B82 - Rozhodnutie ŠN č. D 1732/92, Dnot. 751/93 z 10.3.1994 - Z 1197/94 ,- PVZ 23/94, podiel vedený v PKV 172,B1, B98 - Rozhodnutie ŠN č. D 128/72-12 zodňa 15.6.1972 - PVZ 1/73, podiel vedený v PKV 226,B6a, v PKV 228, B6a</t>
  </si>
  <si>
    <t>Osvedčenie o dedičstve č. 8D 291/2011-25, Dnot. 296/2011 zo dňa 25.10.2011 - Z 3072/11 - vz 5/12, Osvedčenie o dedičstve č.8D 290/2011-26, Dnot. 292/2011 zo dňa 25.10.2011 - Z 3053/11 -</t>
  </si>
  <si>
    <t>B104 - Titulom uznesenia č. D 234/39/6 z ,19.10.1939, čd. 896/1941, podiel vedený v PKV 236, B4,</t>
  </si>
  <si>
    <t>B107 - Titulom darovania zo dňa 7.11.1935, čd.2331/1935, skutočného rozdelenia z 30.11.1936, čd.2873/1936, podiel vedený v PKV 238,B1,</t>
  </si>
  <si>
    <t>Osvedčenie o dedičstve č. 2D 834/2005-128, Dnot. 426/2005 zo dňa 27.6.2006 - Z 1491/06 - 85/06</t>
  </si>
  <si>
    <t>Rozhodnutie o dedičstve č. D 883/92., Dnot. 144/93 - Z 1637/2007 zo dňa 17.8.1993 - VZ 36/2007, B110 - Rozhodnutie ŠN č. D 151/81-13, z 8.5.1981 - PVZ 11/81, podiel vedený v PKV 240,B1,</t>
  </si>
  <si>
    <t>B112 - Titulom kúpy zo dňa 30.10.1934,čd.1651/1934, titulom kúpnopredajnej zmluvy v Krupine zo dňa 25.2.1941, čd.592/1941, podiel vedený v PKV 243,B1,B4a</t>
  </si>
  <si>
    <t>B113 - Titulom kúpnopredajnej zmluvy v Krupine zo dňa 25.2.1941, čd.592/1941, podiel vedený v PKV 243,B4b,</t>
  </si>
  <si>
    <t>B117 - Titulom žiadosti MNV v Dačovom Lome podľa Zákona č. 110/1953 Zb.,čd.148/1957, Zákon č. 138/1991 Zb., podiel vedený v PKV 253,B4</t>
  </si>
  <si>
    <t>B118 - Titulom pôvodného zápisu a majetkovej úpravy z 4.3.1905, čd.301/1905, čd.508/1905, podiel vedený v PKV 254, B1,</t>
  </si>
  <si>
    <t>B119 - Titulom úradného potvredenia Ľudového súdu v Banskej Bystrici zo dňa 9.7.1960,čd.1144/1961, podiel vedený v PKV 258,B4,</t>
  </si>
  <si>
    <t>B120 - Titulom Uznesenia č. D 139/41/7 zo dňa 3.7.1941, čd.2747/1941, podiel vedený v PKV 260,B2a,</t>
  </si>
  <si>
    <t>B122 - Titulom Uznesenia č. D 139/41/7 zo dňa 3.7.1941, čd.2747/1941, podiel vedený v PKV 260,B2c,</t>
  </si>
  <si>
    <t>B53 - Titulom uznesenia ŠN čj. D 20/45-7 ,z 16.10.1946, čd.1804/1947, podiel vedený v PKV 109,B6, B53 - Žiadosť o zápis do katastra nehnuteľnosti č. R 115/2005 zo dňa 22.4.2005 - PVZ 24/05, B75 - Titulom kúpnopredajnej zmluvy v Krupine z 16.9.1943, čd. 1260/1943, podiel vedený v PKV 162, B2, B 123 - Rozhodnutie o dedičstve OS vo Zvolene č. k. D 3253/92, D not 645/93 zo dňa 6.3.1995 - Z 716/95 - PVZ 12/95, podiel vedený v PKV 261, B2b, B4, B 125- Titulom uznesenia ŠN čj. D 20/45-7 z 16.10.1946, čd. 1804/1947, podiel vedený v PKV 261, B3</t>
  </si>
  <si>
    <t>B126 - Titulom skutočnej držby zo dňa ,30.11.1936, čd.2829/1936, podiel vedený v PKV 262,B1,</t>
  </si>
  <si>
    <t>Osvedčenie o dedičstve č. 8D 133/2010-35, Dnot. 158/2010 zo dňa 27.5.2010 - Z 1447/10 - 32/10</t>
  </si>
  <si>
    <t>B134 - Osvedčenie č. N 214/93, Nz 186/93 z 29.6.1993 - Z 1030/93 - PVZ 27/93, podiel vedený v PKV 271,B4,</t>
  </si>
  <si>
    <t>B135 - Titulom dedenia z 7.6.1922,čd.603/1922, skutočnej držby z 30.11.1936, čd.2861/1936, podiel vedený v PKV 279, B1,</t>
  </si>
  <si>
    <t>B136 - Titulom dedenia z 7.6.1922,čd.603/1922, skutočnej držby z 30.11.1936, čd.2861/1936, podiel vedený v PKV 279, B2,</t>
  </si>
  <si>
    <t>B141 - Rozhodnutie ŠN č. D 944/92,Dnot.299/93 zo dňa 25.3.1994 - Z 1337/94 - PVZ 30/94, podiel vedený v PKV 284,B7,</t>
  </si>
  <si>
    <t>B142 - Titulom Uznesenia ŠN v Hovšovskom Týne č. D 131/57 zo dňa ,23.1.1958, čd.81/1958, podiel vedený v PKV 288,B4</t>
  </si>
  <si>
    <t>B44 - Rozhodnutie o dedičstve OS č. D 1159/92, Dnot. 289/93-57 zo dňa 13.9.1993 - Z, 1576/93 - PVZ 6/94, podiel vedený v PKV 87,B2, B143 - Rozhodnutie o dedičstve OS č. D 1159/92, D not. 289/93-57 zo dňa 13.9.1993 - Z 1576/93 - PVZ 6/94, podiel vedený v PKV 288, B3</t>
  </si>
  <si>
    <t>B45 - Rozhodnutie o dedičstve OS č. D 1159/92, Dnot. 289/93-57 zo dňa 13.9.1993 - Z, 1576/93 - PVZ 6/94, podiel vedený v PKV 87,B2, B144 - Rozhodnutie o dedičstve OS č. D 1159/92, D not. 289/93-57 zo dňa 13.9.1993 - Z 1576/93 - PVZ 6/94, podiel vedený v PKV 288 B3</t>
  </si>
  <si>
    <t>B145 - Rozhodnutie ŠN č. D 269/80-27 zo ,dňa 26.9.1980 - PVZ 1/81, podiel vedený v PKV 288,B2</t>
  </si>
  <si>
    <t>Osvedčenie o dedičstve č. 25D 666/2012, Dnot. 157/2012 zo dňa 3.6.2013 - Z 1627/13 - VZ 17/13</t>
  </si>
  <si>
    <t>B152 - Titulom Uznesenia č. D 314/41/8 ,zo dňa 4.7.1942, čd.2584/1942, podiel vedený v PKV 310,B3,</t>
  </si>
  <si>
    <t>B159 - Titulom Uznesenia čj. D 6/46-8 zo ,dňa 2.10.1946, čd.50/1947, podiel vedený v PKV 334,B5a,</t>
  </si>
  <si>
    <t>B162 - Titulom kúpnopredajnej zmluvy v ,Krupine z 19.6.1944, čd.1189/1944, podiel vedený v PKV ,339, B2,B7a</t>
  </si>
  <si>
    <t>B164 - Titulom kúpnopredajnej zmluvy v Krupine zo dňa 29.6.1944, čd. 1189/1944, podiel vedený v PKV 339,B7c,</t>
  </si>
  <si>
    <t xml:space="preserve">B165 - Titulom dedenia zo dňa 24.9.1934,čd.1452 1934, podiel vedený v PKV 339,B5, </t>
  </si>
  <si>
    <t>osvedčenie o dedičstve č. 27D/193/2008, D not 256/2008 zo dňa 4.2.2009 - Z 474/09 - 7/09</t>
  </si>
  <si>
    <t xml:space="preserve">B168 - Titulom dedenia zo dňa 13.3.1936,čd.487/1936, podiel vedený v PKV 349, B1a, </t>
  </si>
  <si>
    <t>B169 - Titulom dedenia zo dňa 13.3.1936,čd.487/1936, podiel vedený v PKV 349, B1b,</t>
  </si>
  <si>
    <t>B170 - Titulom dedenia zo dňa 25.9.1929,čd.1493/1929, podiel vedený v PKV 362,B1,</t>
  </si>
  <si>
    <t>B29 - Rozhodnutie ŠN vo Zvolene č. ,D 398/65-9 zo dňa 8.7.1965, podiel vedený v PKV 41,B1, B29 - Zákon č. 181/1995 Z.z., B67 - Rozhodnutie ŠN č. D 126/69 z 30.12.1971 - PVZ 4/73, podiel vedený v PKV 140, B2,Zákon č. 181/1995 Zz., B 161 - Titulom zápisnice - Odbor poľnoh. rady ONV v Krupine zo dňa 17.8.1957, čd.919/1957, podiel vedený v PKV 334, B6, B171 - Titulom uznesenia ŠN vo Zvolene č.j. 2D 301/61 - 14 zo dňa 27.3.1963. čd. 346/1963,</t>
  </si>
  <si>
    <t>B174a - Rozhodnutie ŠN vo Zvolene č. ,D 1153/78-13 zo dňa 29.12.1978, - PVZ 13/79, podiel vedený v PKV 370,B1c,</t>
  </si>
  <si>
    <t>B175 - Titulom návrhu čd.1286/1937, kúpy, z 30.11.1936, čd.2864/1936, podiel vedený v PKV 370,B1d,</t>
  </si>
  <si>
    <t>B177 - Titulom návrhu čd.1286/1937, kúpy, z 30.11.1936, čd.2864/1936, podiel vedený v PKV 370,B1f,</t>
  </si>
  <si>
    <t>B178 - Titulom návrhu čd.1286/1937, kúpy, z 30.11.1936, čd.2864/1936, podiel vedený v PKV 370,B1g,</t>
  </si>
  <si>
    <t xml:space="preserve">B69a - Uznesenie ŠN č. D 601/92,-8 zo dňa 21.4.1992, listina vyžiadaná z archívu ŠN vo V.Krtíši, podiel vedený v PKV 145,B3, B72 - Rozhodnutie ŠN č.D 515/92-33 z 21.4.1992 - PVZ 12/92, podiel vedený v PKV 153, B1, Osvedčenie o dedičstve č. 8D 389/2012-22, Dnot. 433/2012 zo dňa 3.12.2012 - Z 96/2013 - VZ 4/13, Osvedčenie o dedičstve č. 4D 390/2012-28, Dnot. 424/2012 zo dňa 3.12.2012 - Z 101/13 - 5/13, B182 - Rozhodnutie ŠN č. D 515/92-33 z 21.4.1992 - PVZ 12/92, podiel vedený v PKV 396, B3, </t>
  </si>
  <si>
    <t>B121 - Titulom Uznesenia č. D 139/41/7 zo dňa 3.7.1941, čd.2747/1941, podiel vedený v PKV 260,B2b, B 185 - Titulom kúpnopredajnej zmluvy v Krupine zo dňa 6.5.1942, čd. 1359/1942, podiel vedený v PKV 420, B3</t>
  </si>
  <si>
    <t>B130 - Rozhodnutie ŠN č. D 141/82 zo dňa, 5.4.1982 - PVZ 8/82, podiel vedený v PKV 269,B7, B132 - Rozhodnutie ŠN č. D 141/82 zo dňa, 5.4.1982 - PVZ 8/82, podiel vedený v PKV 270,B7, B187 - Rozhodnutie ŠN č. D 141/82 zo dňa 5.4.1982 - PVZ 8/82, podiel vedený v PKV 240,B5</t>
  </si>
  <si>
    <t>B188 - Titulom zmluvy o výžive a opatere,v Krupine zo dňa 12.6.1946, čd.1460/1946, podiel vedený v ,PKV 444, B2b,</t>
  </si>
  <si>
    <t>B192 - Titulom Uznesenia OS v Krupine čj., D 77/51 zo dňa 11.10.1951, čd.103/1952, podiel vedený v PKV 469, B4a,</t>
  </si>
  <si>
    <t>B193 - Titulom darovacej zmluvy v Krupine zo dňa 18.5.1949, čd.1536/1949, podiel vedený v PKV 470, B1a</t>
  </si>
  <si>
    <t>B197 - Titulom darovacej zmluvy v Krupine z 18.5.1949, čd.1536/1949,Titulom kúpy z 22.1.1944, čd. 146/1944, podiel vedený v PKV 470, B1f,</t>
  </si>
  <si>
    <t>Osvedčenie o dedičstve č. 4D 292/2011-22, Dnot. 295/2011 zo dňa 25.10.2011 - Z 3051/11 - vz 3/12, B199 - Rozhodnutie o dedičstve OS č. D 1759/92, Dnot. 757/93 z 14.2.1994 - Z 1141/94 - PVZ 20/94, podiel vedený v PKV 476,B1b,</t>
  </si>
  <si>
    <t>B201 - Titulom Uznesenia čd. 1978/1949,titulom dedenia, čd.2173/1906, čd.1153/1910, čd.2323/1912, čd.378/1922, podiel vedený v PKV 480,B1b,</t>
  </si>
  <si>
    <t>B34 - Rozhodnutie ŠN č. D 133/80-10,č. D 134/80-9 zo dňa 10.4.1980 - PVZ 5/80, podiel vedený v PKV ,69, B2,B3, B 200 -Rozhodnutie ŠN č. D 515/65-7 z 12.8.1965 - PVZ 16/67, podiel vedený v PKV 476,B1c, B 211 - Rozhodnutie OS č. D 1040/92, D not. 505/93 z 23.3.1994 - Z 1048/94 - PVZ 21/94,podiel vedený v PKV 71, B2</t>
  </si>
  <si>
    <t>osvedčenie o dedičstve č. 39D 186/2004, Dnot 75/2004 zo dňa 9.9.2005, opravné osvedčenie o dedičstve zo dňa 12.4.2007 - Z 434/06 - 14/07</t>
  </si>
  <si>
    <t>Osvedčenie o dedičstve č. 1D 792/2011-68, Dnot. 85/2011 zo dňa 22.2.2012 - Z 532/12 - vz 10/12</t>
  </si>
  <si>
    <t>B219 - Rozhodnutie ŠN č. D 944/92,Dnot.299/93 zo dňa 25.3.1994 - Z 1337/94 - PVZ 30/94,podiel vedený v PKV 284,B7,</t>
  </si>
  <si>
    <t>B189 - Rozhodnutie ŠN č. D 1511/92, Dnot. 601/93 zo dňa 24.3.94 - Z 1227/94 - PVZ 26/94, podiel vedený v PKV 73,B2, v PKV 454,B2, B220 - Rozhodnutie OS č. D 1813/93, Dnot. 728/93 z 15.3.1994 - Z 1451/94 - ,PVZ 32/94, podiel vedený, v PKV 166,B3a, PKV 444, B2a,</t>
  </si>
  <si>
    <t>B97 - Rozhodnutie ŠN č. D 128/72-12, zo dňa 15.6.1972 - PVZ 1/73, podiel vedený v PKV 226, B6a,v PKV 228,B6a, B 223 - Rozhodnutie ŠN č. D 1732/92, d not. 751/93 z 10. 3.1994 - Z 1197/94 - PVZ 23/94, podiel vedený v PKV 172, B1</t>
  </si>
  <si>
    <t>B60 - Rozhodnutie ŠN č. D 606/90-19 z 30.11.1990 - PVZ 13/91, podiel vedený v PKV 116,B3,B4a, B 158 - Rozhodnutie ŠN č. D 606/90 - 19 z 30.11.1990 - PVZ 13/91, podiel vedený v PKV 330, B1, B224 - Uznesenie o dedičstve OS č. 3D 708/93, D not. 11/95 z 11.4.1995 - Z 1287/95 - PVZ 17/95, podiel vedený v PKV 40,B3, v PKV 193, B1, v PKV 330, B2, podiel aj z listiny č. D 500/91 - 15 - PVZ 2/92</t>
  </si>
  <si>
    <t>B225 - Rozhodnutie ŠN vo Zvolene č. D 670/86 z 30.6.1986 - PVZ 2/87, podiel vedený v PKV 63, B2,B3,</t>
  </si>
  <si>
    <t>Osvedčenie o dedičstve č. 2D 971/2004-49, Dnot. 475/2004 zo dňa 11.4.2005 - Z 1100/05 - 53/06</t>
  </si>
  <si>
    <t>B222 - Rozhodnutie OS č. 3D 46/93,Dnot. 63/94 z 21.11.1994 - Z 383/95 - PVZ 7/95, podiel vedený v PKV 4, B1, B228 - Osvedčenie o dedičstve OS č. 3D 202/95-50, D not. 850/95 zo dňa 23.4.1996 - Z 2105/96 - PVZ 27/96, podiel vedený v PKV 279, B3, v PKV 281, B2</t>
  </si>
  <si>
    <t>B229 - Osvedčenie o dedičstve OS č. 3D 916/95, Dnot. 1411/95 zo dňa 12.3.1996 - Z 1761/96 - PVZ 30/96, podiel vedený v PKV 239,B2a,</t>
  </si>
  <si>
    <t>B57c - Osvedčenie o dedičstve OS vo ,Zvolene č. D 3503/92, Dnot. 739/93 zo dňa 15.1.1998 - Z 757/98 - PVZ 18/98,podiel vedený v PKV 111,B1, B 230a - Osvedčenie o dedičstve č. 3D 434/95, D not. 998/95 zo dňa 9.8.1996 - Z 2510/96 - PVZ 34/96, podiel vedený v PKV 168, B1, B6b</t>
  </si>
  <si>
    <t>B57a - Osvedčenie o dedičstve OS vo ,Zvolene č. D 3503/92, Dnot. 739/93 zo dňa 15.1.1998 - Z 757/98 - PVZ 18/98,podiel vedený v PKV 111,B1, B 230b - Osvedčenie o dedičstve č. 3D 434/95, D not. 998/95 zo dňa 9.8.1996 - Z 2510/96 - Pvz 34/96, podiel vedení v PKV 168, B1, B6b</t>
  </si>
  <si>
    <t>B57b - Osvedčenie o dedičstve OS vo ,Zvolene č. D 3503/92, Dnot. 739/93 zo dňa 15.1.1998 - Z 757/98 - PVZ 18/98,podiel vedený v PKV 111,B1, B230c - Osvedčenie o dedičstve č. 3D 434/95, D not. 998/95 zo dňa 9.8.96 - Z 2510-96 - PVZ 34/96, podiel vedený v PKV 168 .B1, B6b</t>
  </si>
  <si>
    <t>B233a - Osvedčenie o dedičstve OS č. 3D 1060/96, Dnot. 704/96 zo dňa 16.2.1998, - Z
723/98 - PVZ 6/98, podiel vedený v PKV 62, B2, v PKV 71,B3, v PKV 386,B2b</t>
  </si>
  <si>
    <t>B233b - Osvedčenie o dedičstve OS č. 3D 1060/96, Dnot. 704/96 zo dňa 16.2.1998, - Z
723/98 - PVZ 6/98, podiel vedený v PKV 62, B2, v PKV 71,B3, v PKV 386,B2b</t>
  </si>
  <si>
    <t>B234 - Osvedčenie o dedičstve č. 3D 673/97, Dnot. 385/97 zo dňa 23.2.1998,- Z 861/98 - PVZ
8/98, podiel vedený v PKV 245,B1</t>
  </si>
  <si>
    <t>Osvedčenie o dedičstve č. 4D 298/2011-33, Dnot. 284/2011 zo dňa 25.11.2011 - Z 3208/11 -vz 46/11</t>
  </si>
  <si>
    <t>B235b - Osvedčenie o dedičstve OS č. ,3D 875/94-29, Dnot. 761/95 zo dňa ,22.12.1997 - Z
376/98 - PVZ 7/98,podiel vedený v PKV 325,B2,</t>
  </si>
  <si>
    <t>B236a - Osvedčenie o dedičstve OS Zvolen č. D 1605/97, Dnot. 389/97 zo dňa, 19.3.1998 - Z
1291/98 - PVZ 24/98, podiel vedený v PKV 339,B3,B7b</t>
  </si>
  <si>
    <t>Osvedčenie o dedičstve č. 29D/33/2012, Dnot. 63/2012 - Z 2249/2012 zo dňa 20.8.2012 - VZ
18/2012</t>
  </si>
  <si>
    <t>B237b - Osvedčenie o dedičstve OS č. 3D 922/97, Dnot. 483/97 zo dňa 14.8.1998, - Z
2449/98 - PVZ 34/98, podiel vedený v PKV 249,B4 ,v PKV 396, B2</t>
  </si>
  <si>
    <t>B237c - Osvedčenie o dedičstve OS č. 3D 922/97, Dnot. 483/97 zo dňa 14.8.1998, - Z
2449/98 - PVZ 34/98, podiel vedený v PKV 249,B4 ,v PKV 396, B2</t>
  </si>
  <si>
    <t>B237d - Osvedčenie o dedičstve OS č. 3D 922/97, Dnot. 483/97 zo dňa 14.8.1998 - Z 2449/98
- PVZ 34/98, podiel vedený v PKV 249,B4 ,v PKV 396, B2</t>
  </si>
  <si>
    <t>B238a - Osvedčenie o dedičstve OS č. 3D 182/98, Dnot. 111/98 zo dňa 18.9.1998,- Z 2697/98
- PVZ 1/99, podiel vedený v PKV 480,B2b, v PKV 486,B1b</t>
  </si>
  <si>
    <t>B238b - Osvedčenie o dedičstve OS č. 3D 182/98, Dnot. 111/98 zo dňa 18.9.1998,- Z 2697/98
- PVZ 1/99, podiel vedený v PKV 480,B2b, v PKV 486,B1b</t>
  </si>
  <si>
    <t>B238c - Osvedčenie o dedičstve OS č. 3D 182/98, Dnot. 111/98 zo dňa 18.9.1998,- Z 2697/98
- PVZ 1/99, podiel vedený v PKV 480,B2b, v PKV 486,B1b</t>
  </si>
  <si>
    <t>B239 - Osvedčenie o dedičstve OS Zvolen,č. D 1895/97, Dnot. 289/97 zo dňa 30.9.1998 - Z
3090/98 - PVZ 13/99, podiel vedený v PKV 164,B3</t>
  </si>
  <si>
    <t>B242 - Osvedčenie o dedičstve OS č. 3D 510/98, Dnot 214/98 zo dňa 23.3.1999 - ,Z 798/99 -
PVZ 32/99, podiel vedený v PKV 33, B4, a v PKV 476,B1a,</t>
  </si>
  <si>
    <t>B243 - Osvedčenie o vyrovnaní dedičských podielov č. N 128/99 zo dňa 4.6.1999 - ,Z
1397/99 - PVZ 35/99, podiel vedený v PKV 226,B4b,v PKV 228,B3,B5b,</t>
  </si>
  <si>
    <t>B106b - Rozhodnutie o dedičstve OS č. ,D 1128/91, Dnot. 12/93 zo dňa 8.3.1993 ,- Z 995/93 - PVZ 8/94, podiel vedený v PKV 237,B3a, B244a - Osvedčenie o dedičstve OS č. 7D 767/99, Dnot. 404/99 zo dňa 27.1.2000 - Z 586/2000 - PVZ 9/2000, podiel vedený v PKV 230, B9a, v PKV 240, B1</t>
  </si>
  <si>
    <t>B244b - Osvedčenie o dedičstve OS č. 7D 767/99, Dnot. 404/99 zo dňa 27.1.2000 - ,Z
586/2000 - PVZ 9/00, podiel vedený v PKV 230,B9a,v PKV 240,B1</t>
  </si>
  <si>
    <t>B69b - Uznesenie ŠN č. D 601/92,-8 zo dňa 21.4.1992, listina vyžiadaná z archívu ŠN vo V.Krtíši, podiel vedený v PKV 145,B3, B245b- Osvedčenie o dedičstve OS č. 7D 633/99-46, Dnot. 357/99 zo dňa 9.3.2000 - Z 787/2000 - PVZ 10/00, podiel vedený v PKV 153, B2</t>
  </si>
  <si>
    <t>B246 - Osvedčenie o dedičstve OS č. 7D 455/00, Dnot. 305/2000 zo dňa 6.11.2000 - Z
3223/2000 - PVZ 1/01, podiel vedený v PKV 291, B1</t>
  </si>
  <si>
    <t>B248 - Osvedčenie o dedičstve OS č. 7D 702/2000-42, Dnot. 351/2000 zo dňa 29.1.2001 - Z
667/2001 - PVZ 8/01, podiel vedený v PKV 226,B6b, v PKV 228,B6b, v PKV 281,B3</t>
  </si>
  <si>
    <t>B249 - Osvedčenie o dedičstve OS vo ,Zvolene č. D 234/00, Dnot. 68/00 zo dňa 2.8.2000 - Z
2713/2000 - PVZ 9/01, podiel vedený v PKV 370,B1e</t>
  </si>
  <si>
    <t>B250a - Osvedčenie o dedičstve OS Zvolen č. D 290/00, Dnot. 84/00 zo dňa,30.5.2000 - Z
2274/2000 - PVZ 13/01,podiel vedený v PKV 111,B1</t>
  </si>
  <si>
    <t>B250b - Osvedčenie o dedičstve OS Zvolen č. D 290/00, Dnot. 84/00 zo dňa,30.5.2000 - Z
2274/2000 - PVZ 13/01, podiel vedený v PKV 111, B1</t>
  </si>
  <si>
    <t>B250c - Osvedčenie o dedičstve OS Zvolen č. D 290/00, Dnot. 84/00 zo dňa,30.5.2000 - Z
2274/2000 - PVZ 13/01, podiel vedený v PKV 111, B1</t>
  </si>
  <si>
    <t>B251 - Osvedčenie o dedičstve OS č. 7D 939/00, Dnot. 12/2001 zo dňa 2.3.2001 - Z 825/2001
- PVZ 14/01, podiel vedený v PKV 139,B1</t>
  </si>
  <si>
    <t>Osvedčenie o dedičstve č. 4D 179/2013-43, Dnot. 186/2013 zo dňa 24.09.2013 - Z 2524/13 -vz 29/13, B252a - Osvedčenie o dedičstve OS č. 7D 829/00, Dnot. 456/2000 zo dňa 23.2.2001 - Z 878/2001 - PVZ 18/01, podiel vedený v PKV 194,B1</t>
  </si>
  <si>
    <t>B252b - Osvedčenie o dedičstve OS č. 7D 829/00, Dnot. 456/2000 zo dňa 23.2.2001 - Z
878/2001 - PVZ 18/01, podiel vedený v PKV 194,B1</t>
  </si>
  <si>
    <t>B253 - Osvedčenie o dedičstve OS č. 7D 806/2000-27, Dnot. 407/2000 zo dňa ,30.4.2001 - Z
1161/2001 - PVZ 19/01, podiel vedený v PKV 124,B1,B2</t>
  </si>
  <si>
    <t>B254a - Osvedčenie o dedičstve OS Lučenec č. D 758/99, Dnot 198/99 zo dňa 23.10.2000,
3.5.2001 - Z 53/2001, - PVZ 27/01, podiel vedený v PKV 249,B4, v PKV 396,B2</t>
  </si>
  <si>
    <t>B254b - Osvedčenie o dedičstve OS Lučenec č. D 758/99, Dnot 198/99 zo dňa 23.10.2000,
3.5.2001 - Z 53/2001, - PVZ 27/01, podiel vedený v PKV 249,B4, v PKV 396,B2</t>
  </si>
  <si>
    <t>B254c - Osvedčenie o dedičstve OS Lučenec č. D 758/99, Dnot 198/99 zo dňa 23.10.2000,
3.5.2001 - Z 53/2001, - PVZ 27/01, podiel vedený v PKV 249,B4, v PKV 396,B2</t>
  </si>
  <si>
    <t>B22 - Titulom Uznesenia čj. D 367/47-6 z 21.6.1948, čd. 2385/1948, podiel vedený v PKV 30, B6, B 255a - Rozhodnutie OS č. 3D 1625/93, D not. 396/95 zo dňa 23.8.1995 - Z 323/96 - PVZ
5/03, podiel vedený v PKV 370, B1a</t>
  </si>
  <si>
    <t>B255c - Rozhodnutie OS č. 3D 1625/93, Dnot. 396/95 zo dňa 23.8.1995 - Z 323/96, - PVZ
5/03, podiel vedený v PKV 370, B1a</t>
  </si>
  <si>
    <t>Osvedčenie o dedičstve č. 24D 154/2008, Dnot. 145/2008 zo dňa 10.09.2008 -2107/2008</t>
  </si>
  <si>
    <t>B233b - Osvedčenie o dedičstve OS č. 3D 1060/96, Dnot. 704/96 zo dňa 16.2.1998, - Z
723/98 - PVZ 6/98, podiel vedený v PKV 62, B2, v PKV 71,B3, v PKV 386,B2b, Osvedčenie o dedičstve č. 8D 50/2009-34, Dnot. 189/2009 zo dňa 19.11.2009 - Z 2380/09 - 5/10</t>
  </si>
  <si>
    <t>B37 - Rozhodnutie ŠN č. D551/90 z 2.11.1990 - PVZ 19/91, podiel vedený v PKV 83,B1, B240a - Osvedčenie o dedičstve OS č. 3D 834/98, D not. 420/98 zo dňa 16.12.1998 - Z 106/1999 - PVZ 14/99, podiel vedený v PKV 33, B1, B 256b - Osvedčenie o dediičstve OS č. 3D 144/99-40, D not. 77/99 zo dňa 3.3 2003 - Z
684/03 - PVZ 8/03, podiel vedený v PKV 62, B1 v PKV 83, B1 v PKV 386, B2a</t>
  </si>
  <si>
    <t>B38 - Rozhodnutie ŠN č. D551/90 z 2.11.1990 - PVZ 19/91, podiel vedený v PKV 83,B1, B240b - Osvedčenie o dedičstve OS č. 3D 834/98, Dnot. 420/98 zo dňa 12.12.1998 - Z 106/1999 - PVZ 14/99, podiel vedený v PKV 33, B1, B 256c - Osvedčenie o dediičstve OS č. 3D 144/99-40, D not. 77/99 zo dňa 3.3 2003 - Z 684/03 - PVZ 8/03, podiel vedený v PKV 62, B1 v PKV 83, B1 v PKV 386, B2a</t>
  </si>
  <si>
    <t>B39 - Rozhodnutie ŠN č. D 551/90 z 2.11.1990 - PVZ 19/91, podiel vedený v PKV 83,B1, B240c- Osvedčenie o dedičstve OS č. 3D 834/98, Dnot. 420/98 zo dňa 16.12.1998 - Z
106/1999 - PVZ 14/99, podiel vedený v PKV 33, B1, B 256d - Osvedčenie o dediičstve OS č. 3D 144/99-40, D not. 77/99 zo dňa 3.3 2003 - Z 684/03 - PVZ 8/03, podiel vedený v PKV 62, B1 v PKV 83, B1 v PKV 386, B2a</t>
  </si>
  <si>
    <t>B40 - Rozhodnutie ŠN č. D 551/90 z 2.11.1990 - PVZ 19/91, podiel vedený v PKV 83,B1, B240d - Osvedčenie o dedičstve OS č. 3D 834/98, D not. 420/98 zo dňa 16.12.1998 - Z
106/1999 - PVZ 14/99, podiel vedený v PKV 33,B1, B 256e - Osvedčenie o dediičstve OS č. 3D 144/99-40, D not. 77/99 zo dňa 3.3 2003 - Z 684/03 - PVZ 8/03, podiel vedený v PKV 62, B1 v PKV 83, B1 v PKV 386, B2a</t>
  </si>
  <si>
    <t>B41 - Rozhodnutie ŠN č. D 551/90 z 2.11.1990 - PVZ 19/91, podiel vedený v PKV 83,B1, B240e-Osvedčenie o dedičstve OS č. 3D 834/98, D not. 420/98 zo dňa 16.12.1998 - Z
106/1999 - PVZ 14/99, podiel vedený v PKV 33,B1, B256f - Osvedčenie o dedičstve OS č. 3D 144/99-40, D not. 77/99 zo dňa 3.3.2003 - Z 684/03 - PVZ 8/03, podiel vedený v PKV 62, B1 v PKV 83, B1 v PKV 386, B2a</t>
  </si>
  <si>
    <t>Osvedčenie o dedičstve č. 4D 81/2006-26, Dnot. 62/2006 zo dňa 12.4.2006 - Z 1084/06 - 79/06, Osvedčenie o dedičstve č. 4D 4/2013-37, Dnot. 23/2013 zo dňa 7.5.2013 - Z 1339/13 - VZ 12/13</t>
  </si>
  <si>
    <t>B258a - Osvedčenie o dedičstve č. 2D 176/2003-48, Dnot. 117/2003 zo dňa 14.7.2003 - Z 1844/03 - PVZ 23/03, podiel vedený v PKV 334,B5b, v PKV 386,B1a,</t>
  </si>
  <si>
    <t>B174b - Rozhodnutie ŠN vo Zvolene č. ,D 1153/78-13 zo dňa 29.12.1978, - PVZ 13/79, podiel vedený v PKV 370,B1c, B 258b - Osvedčenie o dedičstve č. 2D 176/2003 - 48, D not. 117/2003 zo dňa 14.7.2003 - Z 1844/03 - PVZ 23/03, podiel vedený v PKV 334, B5b v PKV 386, B1a</t>
  </si>
  <si>
    <t>B260c - Osvedčenie o dedičstve č. 2D 515/2003-93, Dnot. 274/2003 zo dňa 20.11.2003 - Z
56/04 - PVZ 3/04, podiel vedený v PKV 30,B2</t>
  </si>
  <si>
    <t>B260d - Osvedčenie o dedičstve č. 2D 515/2003-93, Dnot. 274/2003 zo dňa 20.11.2003 - Z
56/04 - PVZ 3/04, podiel vedený v PKV 30,B2</t>
  </si>
  <si>
    <t>Danka Pavel, 991 35, Dačov Lom, č. 100, SR</t>
  </si>
  <si>
    <t>B260e - Osvedčenie o dedičstve č. 2D 515/2003-93, Dnot. 274/2003 zo dňa 20.11.2003 - Z
56/04 - PVZ 3/04, podiel vedený v PKV 30,B2</t>
  </si>
  <si>
    <t>B214 - Rozhodnutie ŠN č. D 671/92 z 30.3.1993, podiel vedený v PKV 144,B2, B 261 - Osvedčenie o dedičstve č. 2D 373/2003-54, D not. 204/2003 zo dňa 20.10.2003 - Z
2420/03 - PVZ 7/04, podiel vedený v PKV 311, B1 v PKV 370, B1b</t>
  </si>
  <si>
    <t>B262 - Osvedčenie o dedičstve č. 3D 557/95, Dnot. 1216/95 zo dňa 25.4.1996, Doložka zo
dňa 18.11.2003 - Z 2853/2000, - PVZ 9/04, podiel vedený v PKV 26, B1</t>
  </si>
  <si>
    <t>B23 - Titulom uznesenia ŠN v Krupine ,čj. D 133/56 z 20.12.1956, čd. 562/1961, podiel vedený v PKV 31,B4a, B23 - Žiadosť zo dňa 6.10.2003 - Z 2024/03 - PVZ 25/03, B263 - Osvedčenie o dedičstve OS č. 2D 693/2003-32, D not. 381/2003 zo dňa 13.1.2004 - Z
285/04 - PVZ 12/04, podiel vedený v PKV 77, B1 v PKV 307, B2,B3</t>
  </si>
  <si>
    <t>B264a - Osvedčenie o dedičstve č. 2D 717/2003-61, Dnot. 373/2003 zo dňa 22.1.2004 - Z
355/04 - PVZ 14/04, podiel vedený v PKV 88,B1, PKV 89, B3a, PKV 101,B3, PKV 166,B3b</t>
  </si>
  <si>
    <t>Osvedčenie o dedičstve č. 4D 241/2007-36., Dnot. 259/2007 - Z 1742/2007 zo dňa 19.9.2007 -VZ 37/2007, B264b - Osvedčenie o dedičstve č. 2D 717/2003-61, Dnot. 373/2003 zo dňa 22.1.2004 - Z 355/04 - PVZ 14/04, podiel vedený v PKV 88,B1, PKV 89, B3a, PKV 101,B3, PKV 166,B3b</t>
  </si>
  <si>
    <t>B265 - Osvedčenie o dedičstve č. 2D 58/2004-33, Dnot. 36/2004 zo dňa ,19.2.2004 - Z 500/04- PVZ 19/04, podiel vedený v PKV 116,B3,B4a, PKV 330,B1</t>
  </si>
  <si>
    <t>B266 - Osvedčenie o dedičstve OS vo Zvolene č. 16D/104/2004, Dnot. 70/04 zo dňa
26.4.2004 - Z 848/04 - PVZ 20/04, podiel vedený v PKV 116, B4b</t>
  </si>
  <si>
    <t>B226a - Uznesenie o dedičstve OS č. 3D 1134/93, Dnot. 243/95 zo dňa 20.7.1995 - Z 2346/95 - PVZ 8/96, podiel vedený v PKV 480,B2a, B227a - Uznesenie o dedičstve OS č. 3D 1134/93, Dnot. 243/95 zo dňa 20.7. 1995 - Z 2346/95 - k por. č. 205, 228, 229 - PVZ 8/96, podiel vedený v PKV 486, B1a, B 267a - Osvedčenie o dedičstve č. 2D 53/2004-37, D not. 28/2004 zo dňa 8.3.2004 - Z 770/04 - PVZ 28/04, podiel vedený v PKV 156, B2</t>
  </si>
  <si>
    <t>B226b - Uznesenie o dedičstve OS č. 3D 1134/93, Dnot. 243/95 zo dňa 20.7.1995 - Z 2346/95- PVZ 8/96, podiel vedený v PKV 480,B2a, B267b - Osvedčenie o dedičstve č. 2D 53/2004-37, Dnot. 28/2004 zo dňa 8.3.2004 - Z 770/04- PVZ 28/04, podiel vedený v PKV 156, B2, B227b - Uznesenie o dedičstve OS č. 3D 1134/93, Dnot.243/95 zo dňa 20.7.1995 - Z 2346/95 - k por. č. 205,228,229 - PVZ 8/96, podiel vedený v PKV 486,B1a, B 267b - Osvedčenie o dedičstve č. 2D 53/2004-37, D not. 28/2004 zo dňa 8.3.2004 - Z
770/04 - PVZ 28/04, podiel vedený v PKV 156, B2</t>
  </si>
  <si>
    <t>B268 - Osvedčenie o dedičstve OS vo Zvolene č. 17D/368/2004-22, Dnot. 155/04 zo dňa
8.7.2004 - Z 1227/04 - PVZ 34/04, podiel vedený v PKV 212, B3</t>
  </si>
  <si>
    <t>B204 - Rozhodnutie ŠN č. D 179/82 zo dňa, 30.4.1982 - PVZ 10/82, podiel vedený v PKV 480,B2c,B255b - Rozhodnutie OS č. 3D 1625/93, D not. 396/95 zo dňa 23.8.1995 - Z 323/96 - PVZ 5/03, podiel vedený v PKV 370, B1a, B260b - Osvedčenie o dedičstve č. 2D 515/2003-93, d not. 274/2003 zo dňa 20.11.2003 - Z 56/04, PVZ 3/04, podiel vedený v PKV 30, B2, B269 - Osvedčenie o dedičstve OS č. 2D 373/2004-53, D not. 172/2004 zo dňa 28.7.2004 - Z
1597/2004 - PVZ 37/04, podiel vedený v PKV 486, B1c</t>
  </si>
  <si>
    <t>B270 - Osvedčenie o dedičstve OS vo Zvolene č. 16D/1488/2004, D not. 321/04 zo dňa
7.3.2005 - Z 683/2005 - PVZ 22/05 - podiel vedený v PKV 79, B1,</t>
  </si>
  <si>
    <t>Osvedčenie o dedičstve č. 8D 117/2011-23, Dnot. 145/2011 zo dňa 6.5.2011 - Z 1366/11 - vz 24/11, B232 - Osvedčenie o dedičstve č. 3D 654/96, Dnot. 491/96 zo dňa 22.11.1996 - Z 19/97 - PVZ 10/97, podiel vedený v PKV 45, B1, B271- Osvedčenie o dedičstve OS č. 2D 1168/2004-43, D not. 567/2004 zo dňa 14.2.2005 - Z 695/04 - PVZ 23/05, podiel vedený v PKV 265, B2, B4</t>
  </si>
  <si>
    <t>B272 - Osvedčenie o dedičstve OS č. 2D 1148/2004-60, Dnot. 549/2004 zo dňa 21.2.2005 - Z
716/2005 - PVZ 26/05, podiel vedený v PKV 315,B2,</t>
  </si>
  <si>
    <t>B273 - Osvedčenie o dedičstve OS č. 2D 1140/2004-55, Dnot. 102/2005 zo dňa 19.4.2005 - Z
949/2005 - PVZ 28/05, podiel vedený v PKV 20, B1 ,</t>
  </si>
  <si>
    <t>osvedčenie o dedičstve č. 8D 437/2007, Dnot. 17/2008 zo dňa 20.3.2008 - Z 681/2008 - 14/08</t>
  </si>
  <si>
    <t>Osvedčenie o dedičstve č.8D 405/2010-68, Dnot. 402/2010 zo dňa 27.04.2011 - Z 1363/11 -
vz 23/11</t>
  </si>
  <si>
    <t>B247c - Osvedčenie o dedičstve OS Zvolen č. D 42/99, Dnot 30/99 zo dňa, 18.1.2000 - Z
446/2000, Z 2903/2000 - VZ 5/01, podiel vedený v PKV 469,B2a,B4b, v PKV 470,B2a,B2b,
ROEP Horný Dačov Lom - VZ 37/05., Osvedčenie o dedičstve č. 17D 857/2010-56, Dnot.
181/2010 zo dňa 08.03.2011 - Z 1337/11 - 18/11</t>
  </si>
  <si>
    <t>Osvedčenie o dedičstve č. 4D 179/2013-43, Dnot. 186/2013 zo dňa 24.09.2013 - Z 2524/13 -
vz 29/13</t>
  </si>
  <si>
    <t>B194 - Titulom darovacej zmluvy v Krupine zo dňa 18.5.1949, čd.1536/1949, titulom kúpy z 22.1.1944, čd.146/1944, podiel vedený v PKV 470, B1b,B1e, B206 - Titulom darovania zo dňa 21.3.1905, čd.814/1905, podiel vedený v PKV 314,B2,</t>
  </si>
  <si>
    <t>B210 - Titulom dedenia zo dňa 6.12.1917,čd.913/1917, podiel vedený v PKV 314,B3,</t>
  </si>
  <si>
    <t>B246b - Osvedčenie o dedičstve OS Zvolen č. D 42/99, Dnot 30/99 zo dňa ,18.1.2000 - Z 446/2000, Z 2903/2000 - PVZ 5/01, podiel vedený v PKV 314,B7a,B9a,b, v PKV 469,B2a,B4b</t>
  </si>
  <si>
    <t>Osvedčenie o dedičstve č. 27D 55/2010, Dnot. 94/2010 zo dňa 7.7.2010 - Z 1937/10 - 44/1</t>
  </si>
  <si>
    <t>Osvedčenie o dedičstve č. 4D 314/2010-37, Dnot. 321/2010 zo dňa 26.11.2010 - Z 2952/10 -
3/11</t>
  </si>
  <si>
    <t>B137 - Titulom dedenia z 7.6.1922,čd.603/1922, skutočnej držby z 30.11.1936, čd.2861/1936,
podiel vedený v PKV 279, B3</t>
  </si>
  <si>
    <t>B202 - Titulom zápisnice zo dňa 8.5.1950, skutočnej držby a svedectva zo dňa 30.10.1949,
č.6511/49, čd.1978/1949, podiel vedený v PKV 480,B2a</t>
  </si>
  <si>
    <t>Darovacia zmluva - V 274/09 zo dňa 14.4.2009</t>
  </si>
  <si>
    <t>B264c - Osvedčenie o dedičstve OS č.,2D 553/2004-25, Dnot. 262/204 - Z 1554/2004 - PVZ
36/04, podiel vedený v PKV 315,B2</t>
  </si>
  <si>
    <t>%</t>
  </si>
  <si>
    <t xml:space="preserve">Priezvisko, meno </t>
  </si>
  <si>
    <t xml:space="preserve">Dátum </t>
  </si>
  <si>
    <t>Prislúchajúca</t>
  </si>
  <si>
    <t>Pomer účasti člena spoločenstva na výkone</t>
  </si>
  <si>
    <t>Dátum a   právny dôvod vzniku členstva v spoločenstve</t>
  </si>
  <si>
    <t>Dátum zápisu do zoznamu</t>
  </si>
  <si>
    <t>(názov firmy)</t>
  </si>
  <si>
    <t xml:space="preserve">narodenia </t>
  </si>
  <si>
    <t>výmera v</t>
  </si>
  <si>
    <t>práv a povinností v</t>
  </si>
  <si>
    <t>adresa</t>
  </si>
  <si>
    <t>IČO</t>
  </si>
  <si>
    <t xml:space="preserve">m2 </t>
  </si>
  <si>
    <t>podieloch</t>
  </si>
  <si>
    <t>hlasoch</t>
  </si>
  <si>
    <t>Celkový súčet</t>
  </si>
  <si>
    <t>Katastrálne územie Horné Strháre</t>
  </si>
  <si>
    <t>PČ</t>
  </si>
  <si>
    <t>Pozemkové spoločenstvo Urbár Horný Dačov Lom</t>
  </si>
  <si>
    <t>LV č. 416</t>
  </si>
  <si>
    <t>LV č. 417</t>
  </si>
  <si>
    <t>LV č. 659</t>
  </si>
  <si>
    <t>Hegedűš Ján r. Hegedűš, Dačov Lom 138, Dačov Lom, PSČ 991 35, SR</t>
  </si>
  <si>
    <t>Jambriškinová Darina r. Kršiaková, Drieňovo 108, Drieňovo, PSČ 962 51, SR</t>
  </si>
  <si>
    <t>Gažo Pavel, SR (ž. Mária r. Macíková, zom. 29.01.1961)</t>
  </si>
  <si>
    <t>Penička Ján r. Penička, Bytčianska 52/45, Považský Chlmec, PSČ 010 03, SR</t>
  </si>
  <si>
    <t>Sliacka Anna r. Popálená, 991 35, Dačov Lom, č. 115, SR</t>
  </si>
  <si>
    <t>Sliacky Dušan r. Sliacky, Krupinská cesta 816/3, Zvolen, PSČ 960 01, SR</t>
  </si>
  <si>
    <t>Loderer Juraj, SR (ž. Zuzana r. Spodňaková)</t>
  </si>
  <si>
    <t>Hlivár Branislav r. Hlivár, Dačov Lom, č. 38, SR</t>
  </si>
  <si>
    <t>Farkašová Anna r. Jánošová, SR (zom. 19.08.1986)</t>
  </si>
  <si>
    <t>Danková Zuzana r. Farkašová, 991 35, Dačov Lom, č. 23, SR</t>
  </si>
  <si>
    <t>Hlivár Pavel, 991 35, Dačov Lom, č. 7, SR</t>
  </si>
  <si>
    <t>Peničková Anna r. Hlivárová, 991 35, Dačov Lom, č. 9, SR</t>
  </si>
  <si>
    <t>Hlivár Štefan, MDD 1818/12, Zvolen - Môťová, PSČ 960 01, SR</t>
  </si>
  <si>
    <t>Tomčíková Zuzana r. Hlivárová, 991 41, Čelovce, č. 102, SR</t>
  </si>
  <si>
    <t>Hlivár Ján, 991 35, Dačov Lom, č. 122, SR</t>
  </si>
  <si>
    <t>Gažo Ján, SR (manž. Elena r. Šauková, zom. 13.01.1971)</t>
  </si>
  <si>
    <t>Rellová Anna r. Farkašová, 991 35, Dačov Lom, č. 76, SR</t>
  </si>
  <si>
    <t>Farkaš Pavel, Ing., Galaktická 1482/3, Košice - Nad Jazerom, PSČ 040 12, SR</t>
  </si>
  <si>
    <t>Farkaš Vladimír, Ing., P.O.Hviezdoslava 816/23, Veľký Krtíš, PSČ 990 01, SR</t>
  </si>
  <si>
    <t>Vénová Milada r. Farkašová, Mgr., Záhonok 478/1, Zvolen, PSČ 960 01, SR</t>
  </si>
  <si>
    <t>Halamová Anna r. Farkašová, Pražská 1456/18, Zvolen, PSČ 960 01, SR</t>
  </si>
  <si>
    <t>Tomčíková Ľubica r. Farkašová, Mgr., A. Nográdyho 576/18, Zvolen, PSČ 960 01, SR</t>
  </si>
  <si>
    <t>Tkáčová Anna r. Kňažková, Námestie Slobody 582/5, Sobrance, PSČ 073 01, SR</t>
  </si>
  <si>
    <t>Šimon Ján, Vinohradnícka 35, Veľký Krtíš, PSČ 990 01, SR</t>
  </si>
  <si>
    <t>Cifraničová Božena r. Šimonová, Duklianskych Hrdinov 1824, Trebišov, PSČ 075 01, SR</t>
  </si>
  <si>
    <t>Brláž Marian, Ing., Novozámocká 1350/36, Zvolen, PSČ 960 01, SR</t>
  </si>
  <si>
    <t>Valent Pavel, SR (manž. Anna r. Pauliková)</t>
  </si>
  <si>
    <t>Šimunkin Vladimír r. Šimunkin, Voskovcova 722/6, Olomouc Nové Sady, PSČ 779 00, ČR</t>
  </si>
  <si>
    <t>Šimunkin Pavel, Nad Kotlom 978/23, Krupina, PSČ 963 01, SR</t>
  </si>
  <si>
    <t>Beranský Július, SR (ž. Anna r. Jankovská, z.4.2.1951)</t>
  </si>
  <si>
    <t>Beranská Anna r. Jankovská, SR (zom. 12.7.1954)</t>
  </si>
  <si>
    <t>Danková Zuzana r. Baľová, 991 35, Dačov Lom, č. 100, SR</t>
  </si>
  <si>
    <t>Brlášová Mária r. Baľová, 991 35, Dačov Lom, č. 146, SR</t>
  </si>
  <si>
    <t>Kňažková Anna r. Balová, Venevská 44, Veľký Krtíš, PSČ 990 01, SR</t>
  </si>
  <si>
    <t>Horniaková Zuzana r. Kršiaková, Hviezdoslavova 771/50, Krupina, PSČ 963 01, SR</t>
  </si>
  <si>
    <t>Lichner Ľuboslav, Dačov Lom 37, Dačov Lom, PSČ 991 35, SR</t>
  </si>
  <si>
    <t>Ištvánová Anna r. Hlivárová, Sucháň 118, Dačov Lom, PSČ 991 35, SR</t>
  </si>
  <si>
    <t>B81 - Darovacia zmluva č. V 284/93 z 19.3.1993, podiel vedený v PKV 171,B1, osvedčenie o dedičstve č. 8D 437/2007, Dnot. 17/2008 zo dňa 20.3.2008 - Z 681/2008 - 14/08, Osvedčenie o dedičstve č. 4D 274/2009-34, Dnot. 382/2009 zo dňa 22.2.2010 - Z 678/10 - 15/10</t>
  </si>
  <si>
    <t>Ratkovský Richard r. Ratkovský, Bielocerkevská 781/1, Košice</t>
  </si>
  <si>
    <t>Ukrop Ján, Kolomana Banšela 2436/2, Lučenec, PSČ 984 01, SR</t>
  </si>
  <si>
    <t>Brlášová Anna r. Úkropová, M.R.Štefánika 37, Krupina, PSČ 963 01, SR</t>
  </si>
  <si>
    <t>Úkropová Zlatica r. Veľká, Zvolenská cesta 68/7, Pliešovce, SR</t>
  </si>
  <si>
    <t>Hlivárová Elena r. Bauková, SR (zom. 18.09.1972)</t>
  </si>
  <si>
    <t>Priadková Emília r. Šimáková, 962 05, Hriňová - Krivec, č. 840, SR</t>
  </si>
  <si>
    <t>Antolová Mária (r. Balová)</t>
  </si>
  <si>
    <t>Iľková Mária r. Siroňová, 991 35, Dačov Lom, č. 147, SR</t>
  </si>
  <si>
    <t>Mihalkin Ján, 991 35, Sucháň, č. 69, SR</t>
  </si>
  <si>
    <t>Bohovová Darina r. Siroňová, 991 35, Dačov Lom, č. 132, SR</t>
  </si>
  <si>
    <t>Peničková Anna r. Valentová, SR (zom. 28.09.1971)</t>
  </si>
  <si>
    <t>Škreňo Ján, Ing., 991 35, Dačov Lom, č. 34, SR</t>
  </si>
  <si>
    <t>Škreňo Vladimír, Mgr., Kopernikova I/13, Hlohovec, PSČ 920 01, SR</t>
  </si>
  <si>
    <t>Škreňo Ivan, 991 35, Dačov Lom, č. 106, SR</t>
  </si>
  <si>
    <t>Škreňo Juraj, SR (ž. Mária r. Obertová)</t>
  </si>
  <si>
    <t>Škreňo Juraj, SR (manž. Mária r. Siroňová, zom. 05.04.1985)</t>
  </si>
  <si>
    <t>Vozárová Anna r. Krátka, 991 35, Dačov Lom, č. 8, SR</t>
  </si>
  <si>
    <t>Brláš Juraj r. Brláš, M.R.Štefánika 838/37, Krupina, PSČ 963 01, SR</t>
  </si>
  <si>
    <t>Šajbanová Anna r. Filipová, 991 35, Dačov Lom, č. 205, SR</t>
  </si>
  <si>
    <t>Mihalkin Milan, Duklianska 524, Veľký Krtíš, PSČ 990 01, SR</t>
  </si>
  <si>
    <t>Medveďová Zuzana r. Klinková, 991 35, Dačov Lom, č. 22, SR</t>
  </si>
  <si>
    <t>Ruman Pavel, Ing., Venevská 771/37, Veľký Krtíš, PSČ 990 01, SR</t>
  </si>
  <si>
    <t>Peničková Mária (r. Beníková)</t>
  </si>
  <si>
    <t>Ruman Pavel, Hviezdoslavova 21, Veľký Krtíš, PSČ 990 01, SR</t>
  </si>
  <si>
    <t>Ďurčová Helena (r. Peničková)</t>
  </si>
  <si>
    <t>Peničková Anna r. Hlivárová, Ľ. Štúra 24, Veľký Krtíš, PSČ 990 01, SR</t>
  </si>
  <si>
    <t>Belov Pavol, SR (b. Halič, ž. Magdaléna r. Ďurišová)</t>
  </si>
  <si>
    <t>Belová Magdaléna, SR (r. Ďurišová , b. Halič)</t>
  </si>
  <si>
    <t>Obec Dačov Lom, 991 35, Dačov Lom, č. 113, SR</t>
  </si>
  <si>
    <t>Cirkevný zbor Evanjelickej cirkvi a.v. na Slovensku so sídlo, 991 35, Dačov Lom, č. 120, SR</t>
  </si>
  <si>
    <t>Jednota, spotrebné družstvo Zvolen Krupina</t>
  </si>
  <si>
    <t>Rellová Anna (r. Torňošová)</t>
  </si>
  <si>
    <t>Rell Ján, SR (ž. Anna r. Torňošová, č.d. 125 Horný Dačov Lom)</t>
  </si>
  <si>
    <t>Rell Ján, SR (zom. 11.03.1997)</t>
  </si>
  <si>
    <t>Ďurkovičová Anna (r. Siroňová)</t>
  </si>
  <si>
    <t>Bellová Ľubica r. Peničková, Dačov Lom 133, Dačov Lom, PSČ 991 35, SR</t>
  </si>
  <si>
    <t>Mikula Ján, 991 35, Dačov Lom, č. 209, SR</t>
  </si>
  <si>
    <t>Mikula Ľuboslav, 991 35, Dačov Lom, č. 205, SR</t>
  </si>
  <si>
    <t>Gažová Mária r. Révayová, SR (zom. 05.01.1951)</t>
  </si>
  <si>
    <t>Matušov Ján, SR (manž. Anna r. Mihalkinová, zom. 29.07.1975)</t>
  </si>
  <si>
    <t>Šauka Juraj, SR (manž. Anna r. Matušová, zom. 08.01.1987)</t>
  </si>
  <si>
    <t>Ďuriš Pavel, Mateja Bela 2393/7, Zvolen, PSČ 960 01, SR</t>
  </si>
  <si>
    <t>Šimková Mária, SR (obyv. Bystrice č.d. 9 okr. Hovšovský Týn)</t>
  </si>
  <si>
    <t>Dočkalová Kvetuša, Bezinová 165/17, Praha 8, PSČ 180 00, ČR</t>
  </si>
  <si>
    <t>Hlinková Zlatica r. Ratkovská, Mládežnícka 3436/43, Banská Bystrica, PSČ 974 04, SR</t>
  </si>
  <si>
    <t>Bauka Ján, SR (manž. Zuzana r. Rumanová, zom. 14.06.1986)</t>
  </si>
  <si>
    <t>Matušov Ján, SR (matka Anna r. Dorotinová)</t>
  </si>
  <si>
    <t>Rell Juraj, SR (zom. 10.05.1993)</t>
  </si>
  <si>
    <t>Križanová Zuzana (r. Rellová)</t>
  </si>
  <si>
    <t>Rellová Anna, 991 35, Dačov Lom, č. 134, SR</t>
  </si>
  <si>
    <t>Zvalová Anna r. Škreňová, 991 35, Dačov Lom, č. 213, SR</t>
  </si>
  <si>
    <t>Janošov Pavel, SR (b. Sucháň)</t>
  </si>
  <si>
    <t>Janošová Anna, SR (maloletá, b. Sucháň)</t>
  </si>
  <si>
    <t>Gregor Ján, SR (ž. Anna r. Debnárová, b. Obeckov)</t>
  </si>
  <si>
    <t>Matušov Ján, 962 67, Ladzany, č. 35, SR</t>
  </si>
  <si>
    <t>Matušová Anna, 962 67, Ladzany, č. 35, SR</t>
  </si>
  <si>
    <t>Hlivár Pavel, SR (manž. Helena r. Hlivárová, zom. 29.01.1986)</t>
  </si>
  <si>
    <t>Šovcová Helena r. Hlivárová, SR (zom. 20.12.1970)</t>
  </si>
  <si>
    <t>Hlivár Ondrej, SR (zom.11.12.1985)</t>
  </si>
  <si>
    <t>Kráľová Zuzana r. Hlivárová, Pražská 1456/20, Zvolen, PSČ 960 01, SR</t>
  </si>
  <si>
    <t>Brláš Juraj, SR (manž. Anna r. Šovcová, zom. 04.03.1987)</t>
  </si>
  <si>
    <t>Grznár Ján, Školská 452/13, Dobrá Niva, PSČ 962 61, SR</t>
  </si>
  <si>
    <t>Krahulec Juraj, SR (manž. Margita r. Halajová, zom. 02.02.1960)</t>
  </si>
  <si>
    <t>Jančová Anna r. Sudrová, 991 35, Sucháň, č. 84, SR, (vd.)</t>
  </si>
  <si>
    <t>Siroňová Anna r. Jančová, 991 35, Dačov Lom, č. 36, SR</t>
  </si>
  <si>
    <t>Siroň Pavel, SR (zom. 11.09.1965)</t>
  </si>
  <si>
    <t>Peničková Helena r. Antolová, SR (zom. 26.03.1969)</t>
  </si>
  <si>
    <t>Hlivár Pavel, 991 35, Dačov Lom, č. 102, SR</t>
  </si>
  <si>
    <t>Vargová Ingrid r. Roláková, Janigova 3, Košice, SR</t>
  </si>
  <si>
    <t>Škreňová Anna r. Mikulová, 991 35, Dačov Lom, č. 88, SR</t>
  </si>
  <si>
    <t>Grznárová Anna r. Cimermanová, Topoľčianska 3203/20, Bratislava - Petržalka, PSČ 851 05, SR</t>
  </si>
  <si>
    <t>Ďuriš Vladimír, M.R.Štefánika 2554/27, Zvolen, PSČ 960 01, SR</t>
  </si>
  <si>
    <t>Suchárová Anna r. Obertová, 991 35, Dačov Lom, č. 136, SR</t>
  </si>
  <si>
    <t>Penička Ján, A. Hlinku 2586/20, Zvolen, PSČ 960 01, SR</t>
  </si>
  <si>
    <t>Miklóšiková Zuzana r. Peničková, 962 70, Hontianske Moravce, č. 191, SR</t>
  </si>
  <si>
    <t>Penička Ján, Ľ. Štúra 565/24, Veľký Krtíš, PSČ 990 01, SR</t>
  </si>
  <si>
    <t>Györgyová Andrea r. Peničková, Venevská 769/16, Veľký Krtíš, PSČ 990 01, SR</t>
  </si>
  <si>
    <t>Hlivár Pavel, 991 35, Dačov Lom, č. 207, SR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</si>
</sst>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\ ???????/????????"/>
    <numFmt numFmtId="165" formatCode="m/d/yyyy"/>
    <numFmt numFmtId="166" formatCode="[&lt;=9999999]###\ ####;General"/>
    <numFmt numFmtId="167" formatCode="0.0000"/>
    <numFmt numFmtId="168" formatCode="#\ ?????/??????"/>
    <numFmt numFmtId="169" formatCode="dd/mm/yyyy"/>
    <numFmt numFmtId="170" formatCode="#\ ?????/???????"/>
    <numFmt numFmtId="171" formatCode="0.000%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mmm/yyyy"/>
    <numFmt numFmtId="176" formatCode="[$-41B]d\.\ mmmm\ yy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57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11"/>
      <name val="Arial"/>
      <family val="2"/>
    </font>
    <font>
      <sz val="11"/>
      <color indexed="57"/>
      <name val="Arial"/>
      <family val="2"/>
    </font>
    <font>
      <sz val="11"/>
      <color indexed="8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7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57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sz val="18"/>
      <color indexed="60"/>
      <name val="Calibri"/>
      <family val="2"/>
    </font>
    <font>
      <sz val="10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17" applyAlignment="1">
      <alignment vertical="center"/>
      <protection/>
    </xf>
    <xf numFmtId="0" fontId="1" fillId="0" borderId="0" xfId="17" applyAlignment="1">
      <alignment horizontal="right" vertical="center" indent="1"/>
      <protection/>
    </xf>
    <xf numFmtId="0" fontId="4" fillId="2" borderId="1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/>
      <protection/>
    </xf>
    <xf numFmtId="3" fontId="1" fillId="3" borderId="3" xfId="17" applyNumberFormat="1" applyFill="1" applyBorder="1" applyAlignment="1">
      <alignment horizontal="center" vertical="center"/>
      <protection/>
    </xf>
    <xf numFmtId="0" fontId="2" fillId="0" borderId="0" xfId="17" applyFont="1" applyAlignment="1">
      <alignment vertical="center"/>
      <protection/>
    </xf>
    <xf numFmtId="0" fontId="6" fillId="0" borderId="0" xfId="17" applyFont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1" fillId="2" borderId="0" xfId="17" applyFill="1" applyAlignment="1">
      <alignment vertical="center"/>
      <protection/>
    </xf>
    <xf numFmtId="1" fontId="1" fillId="0" borderId="0" xfId="17" applyNumberFormat="1" applyAlignment="1">
      <alignment horizontal="right" vertical="center" indent="1"/>
      <protection/>
    </xf>
    <xf numFmtId="9" fontId="1" fillId="0" borderId="3" xfId="17" applyNumberFormat="1" applyFill="1" applyBorder="1" applyAlignment="1">
      <alignment vertical="center"/>
      <protection/>
    </xf>
    <xf numFmtId="1" fontId="1" fillId="0" borderId="3" xfId="17" applyNumberFormat="1" applyFill="1" applyBorder="1" applyAlignment="1">
      <alignment vertical="center"/>
      <protection/>
    </xf>
    <xf numFmtId="170" fontId="1" fillId="0" borderId="0" xfId="17" applyNumberFormat="1" applyAlignment="1">
      <alignment vertical="center"/>
      <protection/>
    </xf>
    <xf numFmtId="0" fontId="4" fillId="2" borderId="4" xfId="17" applyFont="1" applyFill="1" applyBorder="1" applyAlignment="1">
      <alignment horizontal="center" vertical="center"/>
      <protection/>
    </xf>
    <xf numFmtId="0" fontId="1" fillId="0" borderId="0" xfId="17" applyAlignment="1">
      <alignment horizontal="center" vertical="center"/>
      <protection/>
    </xf>
    <xf numFmtId="165" fontId="1" fillId="0" borderId="0" xfId="17" applyNumberFormat="1" applyAlignment="1">
      <alignment horizontal="center" vertical="center"/>
      <protection/>
    </xf>
    <xf numFmtId="170" fontId="1" fillId="0" borderId="0" xfId="17" applyNumberFormat="1" applyAlignment="1">
      <alignment horizontal="center" vertical="center"/>
      <protection/>
    </xf>
    <xf numFmtId="0" fontId="12" fillId="0" borderId="0" xfId="17" applyFont="1" applyAlignment="1">
      <alignment horizontal="center" vertical="center"/>
      <protection/>
    </xf>
    <xf numFmtId="166" fontId="4" fillId="2" borderId="5" xfId="17" applyNumberFormat="1" applyFont="1" applyFill="1" applyBorder="1" applyAlignment="1">
      <alignment horizontal="center" vertical="center"/>
      <protection/>
    </xf>
    <xf numFmtId="166" fontId="4" fillId="2" borderId="2" xfId="17" applyNumberFormat="1" applyFont="1" applyFill="1" applyBorder="1" applyAlignment="1">
      <alignment horizontal="center" vertical="center"/>
      <protection/>
    </xf>
    <xf numFmtId="0" fontId="1" fillId="2" borderId="1" xfId="17" applyFont="1" applyFill="1" applyBorder="1" applyAlignment="1">
      <alignment horizontal="center" vertical="center" wrapText="1"/>
      <protection/>
    </xf>
    <xf numFmtId="0" fontId="1" fillId="2" borderId="6" xfId="17" applyFont="1" applyFill="1" applyBorder="1" applyAlignment="1">
      <alignment horizontal="center" vertical="center"/>
      <protection/>
    </xf>
    <xf numFmtId="0" fontId="1" fillId="2" borderId="1" xfId="17" applyFont="1" applyFill="1" applyBorder="1" applyAlignment="1">
      <alignment horizontal="center" vertical="center"/>
      <protection/>
    </xf>
    <xf numFmtId="0" fontId="1" fillId="2" borderId="7" xfId="17" applyFill="1" applyBorder="1" applyAlignment="1">
      <alignment horizontal="center" vertical="center"/>
      <protection/>
    </xf>
    <xf numFmtId="0" fontId="1" fillId="2" borderId="8" xfId="17" applyNumberFormat="1" applyFill="1" applyBorder="1" applyAlignment="1">
      <alignment horizontal="center" vertical="center"/>
      <protection/>
    </xf>
    <xf numFmtId="0" fontId="1" fillId="2" borderId="7" xfId="17" applyNumberFormat="1" applyFill="1" applyBorder="1" applyAlignment="1">
      <alignment horizontal="center" vertical="center"/>
      <protection/>
    </xf>
    <xf numFmtId="0" fontId="1" fillId="2" borderId="7" xfId="17" applyNumberFormat="1" applyFill="1" applyBorder="1" applyAlignment="1">
      <alignment horizontal="right" vertical="center" indent="1"/>
      <protection/>
    </xf>
    <xf numFmtId="1" fontId="1" fillId="2" borderId="7" xfId="17" applyNumberFormat="1" applyFill="1" applyBorder="1" applyAlignment="1">
      <alignment vertical="center"/>
      <protection/>
    </xf>
    <xf numFmtId="0" fontId="1" fillId="2" borderId="7" xfId="17" applyFill="1" applyBorder="1" applyAlignment="1">
      <alignment vertical="center"/>
      <protection/>
    </xf>
    <xf numFmtId="0" fontId="12" fillId="2" borderId="7" xfId="17" applyFont="1" applyFill="1" applyBorder="1" applyAlignment="1">
      <alignment horizontal="center" vertical="center"/>
      <protection/>
    </xf>
    <xf numFmtId="0" fontId="2" fillId="0" borderId="9" xfId="17" applyFont="1" applyBorder="1" applyAlignment="1">
      <alignment horizontal="center" vertical="center"/>
      <protection/>
    </xf>
    <xf numFmtId="170" fontId="2" fillId="0" borderId="9" xfId="17" applyNumberFormat="1" applyFont="1" applyBorder="1" applyAlignment="1">
      <alignment horizontal="center" vertical="center"/>
      <protection/>
    </xf>
    <xf numFmtId="166" fontId="2" fillId="0" borderId="9" xfId="17" applyNumberFormat="1" applyFont="1" applyBorder="1" applyAlignment="1">
      <alignment horizontal="right" vertical="center" indent="1"/>
      <protection/>
    </xf>
    <xf numFmtId="0" fontId="6" fillId="0" borderId="9" xfId="17" applyFont="1" applyBorder="1" applyAlignment="1">
      <alignment vertical="center"/>
      <protection/>
    </xf>
    <xf numFmtId="171" fontId="6" fillId="0" borderId="9" xfId="17" applyNumberFormat="1" applyFont="1" applyBorder="1" applyAlignment="1">
      <alignment horizontal="right" vertical="center" indent="1"/>
      <protection/>
    </xf>
    <xf numFmtId="1" fontId="6" fillId="0" borderId="9" xfId="17" applyNumberFormat="1" applyFont="1" applyBorder="1" applyAlignment="1">
      <alignment horizontal="right" vertical="center" indent="1"/>
      <protection/>
    </xf>
    <xf numFmtId="169" fontId="12" fillId="0" borderId="9" xfId="17" applyNumberFormat="1" applyFont="1" applyBorder="1" applyAlignment="1">
      <alignment horizontal="center" vertical="center"/>
      <protection/>
    </xf>
    <xf numFmtId="168" fontId="2" fillId="0" borderId="9" xfId="17" applyNumberFormat="1" applyFont="1" applyBorder="1" applyAlignment="1">
      <alignment horizontal="center" vertical="center"/>
      <protection/>
    </xf>
    <xf numFmtId="168" fontId="7" fillId="0" borderId="9" xfId="17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0" fontId="19" fillId="0" borderId="9" xfId="17" applyFont="1" applyBorder="1" applyAlignment="1">
      <alignment horizontal="left" vertical="center" wrapText="1"/>
      <protection/>
    </xf>
    <xf numFmtId="14" fontId="12" fillId="0" borderId="9" xfId="17" applyNumberFormat="1" applyFont="1" applyBorder="1" applyAlignment="1">
      <alignment horizontal="center" vertical="center"/>
      <protection/>
    </xf>
    <xf numFmtId="14" fontId="13" fillId="0" borderId="9" xfId="17" applyNumberFormat="1" applyFont="1" applyBorder="1" applyAlignment="1">
      <alignment horizontal="center" vertical="center"/>
      <protection/>
    </xf>
    <xf numFmtId="14" fontId="14" fillId="2" borderId="10" xfId="17" applyNumberFormat="1" applyFont="1" applyFill="1" applyBorder="1" applyAlignment="1">
      <alignment horizontal="center" vertical="center"/>
      <protection/>
    </xf>
    <xf numFmtId="14" fontId="14" fillId="0" borderId="11" xfId="17" applyNumberFormat="1" applyFont="1" applyBorder="1" applyAlignment="1">
      <alignment horizontal="center" vertical="center"/>
      <protection/>
    </xf>
    <xf numFmtId="0" fontId="0" fillId="2" borderId="12" xfId="17" applyFont="1" applyFill="1" applyBorder="1" applyAlignment="1">
      <alignment horizontal="left" vertical="center" wrapText="1"/>
      <protection/>
    </xf>
    <xf numFmtId="0" fontId="0" fillId="0" borderId="0" xfId="17" applyFont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164" fontId="10" fillId="0" borderId="9" xfId="17" applyNumberFormat="1" applyFont="1" applyBorder="1" applyAlignment="1">
      <alignment horizontal="left" vertical="center" wrapText="1" shrinkToFit="1"/>
      <protection/>
    </xf>
    <xf numFmtId="164" fontId="15" fillId="0" borderId="9" xfId="17" applyNumberFormat="1" applyFont="1" applyBorder="1" applyAlignment="1">
      <alignment horizontal="left" vertical="center" wrapText="1" shrinkToFit="1"/>
      <protection/>
    </xf>
    <xf numFmtId="164" fontId="16" fillId="2" borderId="7" xfId="17" applyNumberFormat="1" applyFont="1" applyFill="1" applyBorder="1" applyAlignment="1">
      <alignment horizontal="left" vertical="center" wrapText="1"/>
      <protection/>
    </xf>
    <xf numFmtId="0" fontId="16" fillId="0" borderId="0" xfId="17" applyFont="1" applyAlignment="1">
      <alignment horizontal="left" vertical="center" wrapText="1"/>
      <protection/>
    </xf>
    <xf numFmtId="0" fontId="16" fillId="0" borderId="9" xfId="0" applyFont="1" applyBorder="1" applyAlignment="1">
      <alignment horizontal="left" vertical="center" wrapText="1"/>
    </xf>
    <xf numFmtId="14" fontId="20" fillId="0" borderId="9" xfId="17" applyNumberFormat="1" applyFont="1" applyBorder="1" applyAlignment="1">
      <alignment horizontal="center" vertical="center"/>
      <protection/>
    </xf>
    <xf numFmtId="14" fontId="4" fillId="2" borderId="13" xfId="17" applyNumberFormat="1" applyFont="1" applyFill="1" applyBorder="1" applyAlignment="1">
      <alignment horizontal="center" vertical="center" wrapText="1"/>
      <protection/>
    </xf>
    <xf numFmtId="14" fontId="4" fillId="2" borderId="11" xfId="17" applyNumberFormat="1" applyFont="1" applyFill="1" applyBorder="1" applyAlignment="1">
      <alignment horizontal="center" vertical="center"/>
      <protection/>
    </xf>
    <xf numFmtId="14" fontId="4" fillId="2" borderId="11" xfId="17" applyNumberFormat="1" applyFont="1" applyFill="1" applyBorder="1" applyAlignment="1">
      <alignment horizontal="center" vertical="center" wrapText="1"/>
      <protection/>
    </xf>
    <xf numFmtId="0" fontId="21" fillId="2" borderId="14" xfId="17" applyFont="1" applyFill="1" applyBorder="1" applyAlignment="1">
      <alignment horizontal="left" vertical="center" wrapText="1"/>
      <protection/>
    </xf>
    <xf numFmtId="0" fontId="21" fillId="2" borderId="15" xfId="17" applyFont="1" applyFill="1" applyBorder="1" applyAlignment="1">
      <alignment horizontal="left" vertical="center" wrapText="1"/>
      <protection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 indent="1"/>
    </xf>
    <xf numFmtId="0" fontId="22" fillId="0" borderId="9" xfId="0" applyFont="1" applyBorder="1" applyAlignment="1">
      <alignment horizontal="left" vertical="center" wrapText="1" indent="1"/>
    </xf>
    <xf numFmtId="14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 wrapText="1" indent="1"/>
    </xf>
    <xf numFmtId="164" fontId="22" fillId="0" borderId="9" xfId="17" applyNumberFormat="1" applyFont="1" applyBorder="1" applyAlignment="1">
      <alignment horizontal="left" vertical="center" wrapText="1" shrinkToFit="1"/>
      <protection/>
    </xf>
    <xf numFmtId="0" fontId="25" fillId="0" borderId="9" xfId="0" applyFont="1" applyBorder="1" applyAlignment="1">
      <alignment horizontal="left" vertical="center" wrapText="1" indent="1"/>
    </xf>
    <xf numFmtId="0" fontId="26" fillId="0" borderId="9" xfId="0" applyFont="1" applyBorder="1" applyAlignment="1">
      <alignment horizontal="left" vertical="center" wrapText="1" indent="1"/>
    </xf>
    <xf numFmtId="0" fontId="27" fillId="0" borderId="9" xfId="0" applyFont="1" applyBorder="1" applyAlignment="1">
      <alignment horizontal="left" vertical="center" wrapText="1" indent="1"/>
    </xf>
    <xf numFmtId="0" fontId="2" fillId="0" borderId="16" xfId="17" applyFont="1" applyBorder="1" applyAlignment="1">
      <alignment horizontal="center" vertical="center"/>
      <protection/>
    </xf>
    <xf numFmtId="0" fontId="22" fillId="0" borderId="16" xfId="0" applyFont="1" applyBorder="1" applyAlignment="1">
      <alignment horizontal="left" vertical="center" wrapText="1" indent="1"/>
    </xf>
    <xf numFmtId="0" fontId="20" fillId="0" borderId="16" xfId="0" applyFont="1" applyBorder="1" applyAlignment="1">
      <alignment horizontal="center" vertical="center"/>
    </xf>
    <xf numFmtId="170" fontId="2" fillId="0" borderId="16" xfId="17" applyNumberFormat="1" applyFont="1" applyBorder="1" applyAlignment="1">
      <alignment horizontal="center" vertical="center"/>
      <protection/>
    </xf>
    <xf numFmtId="166" fontId="2" fillId="0" borderId="16" xfId="17" applyNumberFormat="1" applyFont="1" applyBorder="1" applyAlignment="1">
      <alignment horizontal="right" vertical="center" indent="1"/>
      <protection/>
    </xf>
    <xf numFmtId="0" fontId="6" fillId="0" borderId="16" xfId="17" applyFont="1" applyBorder="1" applyAlignment="1">
      <alignment vertical="center"/>
      <protection/>
    </xf>
    <xf numFmtId="171" fontId="6" fillId="0" borderId="16" xfId="17" applyNumberFormat="1" applyFont="1" applyBorder="1" applyAlignment="1">
      <alignment horizontal="right" vertical="center" indent="1"/>
      <protection/>
    </xf>
    <xf numFmtId="1" fontId="6" fillId="0" borderId="16" xfId="17" applyNumberFormat="1" applyFont="1" applyBorder="1" applyAlignment="1">
      <alignment horizontal="right" vertical="center" indent="1"/>
      <protection/>
    </xf>
    <xf numFmtId="164" fontId="22" fillId="0" borderId="16" xfId="17" applyNumberFormat="1" applyFont="1" applyBorder="1" applyAlignment="1">
      <alignment horizontal="left" vertical="center" wrapText="1" shrinkToFit="1"/>
      <protection/>
    </xf>
    <xf numFmtId="169" fontId="12" fillId="0" borderId="16" xfId="17" applyNumberFormat="1" applyFont="1" applyBorder="1" applyAlignment="1">
      <alignment horizontal="center" vertical="center"/>
      <protection/>
    </xf>
    <xf numFmtId="0" fontId="1" fillId="0" borderId="9" xfId="17" applyBorder="1" applyAlignment="1">
      <alignment horizontal="center" vertical="center"/>
      <protection/>
    </xf>
    <xf numFmtId="0" fontId="1" fillId="0" borderId="9" xfId="17" applyBorder="1" applyAlignment="1">
      <alignment vertical="center"/>
      <protection/>
    </xf>
    <xf numFmtId="0" fontId="4" fillId="2" borderId="9" xfId="17" applyFont="1" applyFill="1" applyBorder="1" applyAlignment="1">
      <alignment horizontal="center" vertical="center"/>
      <protection/>
    </xf>
    <xf numFmtId="0" fontId="21" fillId="2" borderId="9" xfId="17" applyFont="1" applyFill="1" applyBorder="1" applyAlignment="1">
      <alignment horizontal="left" vertical="center" wrapText="1"/>
      <protection/>
    </xf>
    <xf numFmtId="14" fontId="4" fillId="2" borderId="9" xfId="17" applyNumberFormat="1" applyFont="1" applyFill="1" applyBorder="1" applyAlignment="1">
      <alignment horizontal="center" vertical="center" wrapText="1"/>
      <protection/>
    </xf>
    <xf numFmtId="14" fontId="4" fillId="2" borderId="9" xfId="17" applyNumberFormat="1" applyFont="1" applyFill="1" applyBorder="1" applyAlignment="1">
      <alignment horizontal="center" vertical="center"/>
      <protection/>
    </xf>
    <xf numFmtId="3" fontId="1" fillId="3" borderId="9" xfId="17" applyNumberFormat="1" applyFill="1" applyBorder="1" applyAlignment="1">
      <alignment horizontal="center" vertical="center"/>
      <protection/>
    </xf>
    <xf numFmtId="166" fontId="4" fillId="2" borderId="9" xfId="17" applyNumberFormat="1" applyFont="1" applyFill="1" applyBorder="1" applyAlignment="1">
      <alignment horizontal="center" vertical="center"/>
      <protection/>
    </xf>
    <xf numFmtId="0" fontId="1" fillId="2" borderId="9" xfId="17" applyFont="1" applyFill="1" applyBorder="1" applyAlignment="1">
      <alignment horizontal="center" vertical="center" wrapText="1"/>
      <protection/>
    </xf>
    <xf numFmtId="0" fontId="1" fillId="2" borderId="9" xfId="17" applyFont="1" applyFill="1" applyBorder="1" applyAlignment="1">
      <alignment horizontal="center" vertical="center"/>
      <protection/>
    </xf>
    <xf numFmtId="0" fontId="2" fillId="0" borderId="9" xfId="17" applyFont="1" applyBorder="1" applyAlignment="1">
      <alignment vertical="center"/>
      <protection/>
    </xf>
    <xf numFmtId="170" fontId="2" fillId="0" borderId="9" xfId="17" applyNumberFormat="1" applyFont="1" applyBorder="1" applyAlignment="1">
      <alignment vertical="center"/>
      <protection/>
    </xf>
    <xf numFmtId="0" fontId="17" fillId="0" borderId="0" xfId="17" applyFont="1" applyAlignment="1">
      <alignment horizontal="center" vertical="center"/>
      <protection/>
    </xf>
    <xf numFmtId="0" fontId="18" fillId="0" borderId="0" xfId="17" applyFont="1" applyAlignment="1">
      <alignment horizontal="center" vertical="center"/>
      <protection/>
    </xf>
    <xf numFmtId="0" fontId="5" fillId="2" borderId="3" xfId="17" applyFont="1" applyFill="1" applyBorder="1" applyAlignment="1">
      <alignment horizontal="center" vertical="center"/>
      <protection/>
    </xf>
    <xf numFmtId="0" fontId="11" fillId="2" borderId="1" xfId="17" applyFont="1" applyFill="1" applyBorder="1" applyAlignment="1">
      <alignment horizontal="center" vertical="center" wrapText="1"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21" fillId="2" borderId="3" xfId="17" applyFont="1" applyFill="1" applyBorder="1" applyAlignment="1">
      <alignment horizontal="center" wrapText="1"/>
      <protection/>
    </xf>
    <xf numFmtId="0" fontId="21" fillId="2" borderId="1" xfId="17" applyFont="1" applyFill="1" applyBorder="1" applyAlignment="1">
      <alignment horizontal="center" wrapText="1"/>
      <protection/>
    </xf>
    <xf numFmtId="0" fontId="11" fillId="2" borderId="15" xfId="17" applyFont="1" applyFill="1" applyBorder="1" applyAlignment="1">
      <alignment horizontal="center" vertical="center"/>
      <protection/>
    </xf>
    <xf numFmtId="0" fontId="17" fillId="0" borderId="9" xfId="17" applyFont="1" applyBorder="1" applyAlignment="1">
      <alignment horizontal="center" vertical="center"/>
      <protection/>
    </xf>
    <xf numFmtId="0" fontId="18" fillId="0" borderId="9" xfId="17" applyFont="1" applyBorder="1" applyAlignment="1">
      <alignment horizontal="center" vertical="center"/>
      <protection/>
    </xf>
    <xf numFmtId="0" fontId="5" fillId="2" borderId="9" xfId="17" applyFont="1" applyFill="1" applyBorder="1" applyAlignment="1">
      <alignment horizontal="center" vertical="center"/>
      <protection/>
    </xf>
    <xf numFmtId="0" fontId="11" fillId="2" borderId="9" xfId="17" applyFont="1" applyFill="1" applyBorder="1" applyAlignment="1">
      <alignment horizontal="center" vertical="center" wrapText="1"/>
      <protection/>
    </xf>
    <xf numFmtId="0" fontId="4" fillId="2" borderId="9" xfId="17" applyFont="1" applyFill="1" applyBorder="1" applyAlignment="1">
      <alignment horizontal="center" vertical="center" wrapText="1"/>
      <protection/>
    </xf>
    <xf numFmtId="0" fontId="21" fillId="2" borderId="9" xfId="17" applyFont="1" applyFill="1" applyBorder="1" applyAlignment="1">
      <alignment horizontal="center" wrapText="1"/>
      <protection/>
    </xf>
    <xf numFmtId="0" fontId="11" fillId="2" borderId="9" xfId="17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Excel Built-in Normal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2F2F2"/>
      <rgbColor rgb="00F3F9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D41D2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workbookViewId="0" topLeftCell="A1">
      <pane ySplit="4" topLeftCell="BM5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4.7109375" style="15" customWidth="1"/>
    <col min="2" max="2" width="22.140625" style="47" customWidth="1"/>
    <col min="3" max="3" width="9.28125" style="45" customWidth="1"/>
    <col min="4" max="4" width="15.7109375" style="1" customWidth="1"/>
    <col min="5" max="5" width="15.7109375" style="15" customWidth="1"/>
    <col min="6" max="6" width="15.7109375" style="1" customWidth="1"/>
    <col min="7" max="7" width="14.57421875" style="2" customWidth="1"/>
    <col min="8" max="8" width="15.421875" style="1" customWidth="1"/>
    <col min="9" max="9" width="11.00390625" style="1" customWidth="1"/>
    <col min="10" max="10" width="7.57421875" style="1" customWidth="1"/>
    <col min="11" max="11" width="72.28125" style="52" customWidth="1"/>
    <col min="12" max="12" width="18.421875" style="18" customWidth="1"/>
    <col min="13" max="16384" width="10.140625" style="1" customWidth="1"/>
  </cols>
  <sheetData>
    <row r="1" spans="2:12" ht="18">
      <c r="B1" s="92" t="s">
        <v>264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 customHeight="1">
      <c r="A2" s="3" t="s">
        <v>263</v>
      </c>
      <c r="B2" s="58" t="s">
        <v>246</v>
      </c>
      <c r="C2" s="55" t="s">
        <v>247</v>
      </c>
      <c r="D2" s="94" t="s">
        <v>83</v>
      </c>
      <c r="E2" s="94"/>
      <c r="F2" s="94"/>
      <c r="G2" s="3" t="s">
        <v>248</v>
      </c>
      <c r="H2" s="95" t="s">
        <v>249</v>
      </c>
      <c r="I2" s="95"/>
      <c r="J2" s="95"/>
      <c r="K2" s="96" t="s">
        <v>250</v>
      </c>
      <c r="L2" s="98" t="s">
        <v>251</v>
      </c>
    </row>
    <row r="3" spans="1:12" ht="15">
      <c r="A3" s="4"/>
      <c r="B3" s="59" t="s">
        <v>252</v>
      </c>
      <c r="C3" s="56" t="s">
        <v>253</v>
      </c>
      <c r="D3" s="14" t="s">
        <v>265</v>
      </c>
      <c r="E3" s="3" t="s">
        <v>266</v>
      </c>
      <c r="F3" s="3" t="s">
        <v>267</v>
      </c>
      <c r="G3" s="4" t="s">
        <v>254</v>
      </c>
      <c r="H3" s="100" t="s">
        <v>255</v>
      </c>
      <c r="I3" s="100"/>
      <c r="J3" s="5">
        <v>10000</v>
      </c>
      <c r="K3" s="97"/>
      <c r="L3" s="98"/>
    </row>
    <row r="4" spans="1:12" ht="15">
      <c r="A4" s="4"/>
      <c r="B4" s="59" t="s">
        <v>256</v>
      </c>
      <c r="C4" s="57" t="s">
        <v>257</v>
      </c>
      <c r="D4" s="19">
        <v>115944</v>
      </c>
      <c r="E4" s="20">
        <v>148159</v>
      </c>
      <c r="F4" s="20">
        <v>726428</v>
      </c>
      <c r="G4" s="20" t="s">
        <v>258</v>
      </c>
      <c r="H4" s="21" t="s">
        <v>259</v>
      </c>
      <c r="I4" s="22" t="s">
        <v>245</v>
      </c>
      <c r="J4" s="23" t="s">
        <v>260</v>
      </c>
      <c r="K4" s="97"/>
      <c r="L4" s="99"/>
    </row>
    <row r="5" spans="1:12" s="6" customFormat="1" ht="49.5" customHeight="1">
      <c r="A5" s="31">
        <v>1</v>
      </c>
      <c r="B5" s="62" t="s">
        <v>268</v>
      </c>
      <c r="C5" s="63">
        <v>25766</v>
      </c>
      <c r="D5" s="32">
        <v>0.017809139784946238</v>
      </c>
      <c r="E5" s="32">
        <v>0.01948529411764706</v>
      </c>
      <c r="F5" s="32">
        <v>0.017809139784946238</v>
      </c>
      <c r="G5" s="33">
        <f>115944*D5+148159*E5+726428*F5</f>
        <v>17888.842390101203</v>
      </c>
      <c r="H5" s="34">
        <f aca="true" t="shared" si="0" ref="H5:H36">G5/$G$181</f>
        <v>0.01805985112035989</v>
      </c>
      <c r="I5" s="35">
        <f aca="true" t="shared" si="1" ref="I5:I36">G5/$G$181</f>
        <v>0.01805985112035989</v>
      </c>
      <c r="J5" s="36">
        <f>$J$3*H5</f>
        <v>180.59851120359892</v>
      </c>
      <c r="K5" s="66" t="s">
        <v>71</v>
      </c>
      <c r="L5" s="37"/>
    </row>
    <row r="6" spans="1:12" s="6" customFormat="1" ht="49.5" customHeight="1">
      <c r="A6" s="31">
        <v>2</v>
      </c>
      <c r="B6" s="62" t="s">
        <v>269</v>
      </c>
      <c r="C6" s="63">
        <v>23751</v>
      </c>
      <c r="D6" s="32">
        <v>0.00630973715651135</v>
      </c>
      <c r="E6" s="32">
        <v>0.00690359477124183</v>
      </c>
      <c r="F6" s="32"/>
      <c r="G6" s="33">
        <f aca="true" t="shared" si="2" ref="G6:G58">115944*D6+148159*E6+726428*F6</f>
        <v>1754.4058625869702</v>
      </c>
      <c r="H6" s="34">
        <f t="shared" si="0"/>
        <v>0.0017711771389153598</v>
      </c>
      <c r="I6" s="35">
        <f t="shared" si="1"/>
        <v>0.0017711771389153598</v>
      </c>
      <c r="J6" s="36">
        <f aca="true" t="shared" si="3" ref="J6:J58">$J$3*H6</f>
        <v>17.711771389153597</v>
      </c>
      <c r="K6" s="66" t="s">
        <v>72</v>
      </c>
      <c r="L6" s="37"/>
    </row>
    <row r="7" spans="1:12" s="6" customFormat="1" ht="49.5" customHeight="1">
      <c r="A7" s="31">
        <v>3</v>
      </c>
      <c r="B7" s="67" t="s">
        <v>270</v>
      </c>
      <c r="C7" s="64" t="s">
        <v>51</v>
      </c>
      <c r="D7" s="32">
        <v>0.0031362007168458782</v>
      </c>
      <c r="E7" s="32">
        <v>0.003431372549019608</v>
      </c>
      <c r="F7" s="32">
        <v>0.0031362007168458782</v>
      </c>
      <c r="G7" s="33">
        <f t="shared" si="2"/>
        <v>3150.236395741092</v>
      </c>
      <c r="H7" s="34">
        <f t="shared" si="0"/>
        <v>0.0031803511406923077</v>
      </c>
      <c r="I7" s="35">
        <f t="shared" si="1"/>
        <v>0.0031803511406923077</v>
      </c>
      <c r="J7" s="36">
        <f t="shared" si="3"/>
        <v>31.80351140692308</v>
      </c>
      <c r="K7" s="66" t="s">
        <v>73</v>
      </c>
      <c r="L7" s="37"/>
    </row>
    <row r="8" spans="1:12" s="6" customFormat="1" ht="49.5" customHeight="1">
      <c r="A8" s="31">
        <v>4</v>
      </c>
      <c r="B8" s="62" t="s">
        <v>271</v>
      </c>
      <c r="C8" s="63">
        <v>20719</v>
      </c>
      <c r="D8" s="32">
        <v>0.006571087216248507</v>
      </c>
      <c r="E8" s="32">
        <v>0.00718954248366013</v>
      </c>
      <c r="F8" s="32">
        <v>0.006571087216248507</v>
      </c>
      <c r="G8" s="33">
        <f t="shared" si="2"/>
        <v>6600.4953053622885</v>
      </c>
      <c r="H8" s="34">
        <f t="shared" si="0"/>
        <v>0.0066635928662124545</v>
      </c>
      <c r="I8" s="35">
        <f t="shared" si="1"/>
        <v>0.0066635928662124545</v>
      </c>
      <c r="J8" s="36">
        <f t="shared" si="3"/>
        <v>66.63592866212454</v>
      </c>
      <c r="K8" s="66" t="s">
        <v>195</v>
      </c>
      <c r="L8" s="37"/>
    </row>
    <row r="9" spans="1:12" s="6" customFormat="1" ht="49.5" customHeight="1">
      <c r="A9" s="31">
        <v>5</v>
      </c>
      <c r="B9" s="62" t="s">
        <v>272</v>
      </c>
      <c r="C9" s="63">
        <v>10598</v>
      </c>
      <c r="D9" s="32">
        <v>0.005077658303464755</v>
      </c>
      <c r="E9" s="32">
        <v>0.005555555555555556</v>
      </c>
      <c r="F9" s="32">
        <v>0.005077658303464755</v>
      </c>
      <c r="G9" s="33">
        <f t="shared" si="2"/>
        <v>5100.382735961768</v>
      </c>
      <c r="H9" s="34">
        <f t="shared" si="0"/>
        <v>0.00514913994207326</v>
      </c>
      <c r="I9" s="35">
        <f t="shared" si="1"/>
        <v>0.00514913994207326</v>
      </c>
      <c r="J9" s="36">
        <f t="shared" si="3"/>
        <v>51.4913994207326</v>
      </c>
      <c r="K9" s="66" t="s">
        <v>74</v>
      </c>
      <c r="L9" s="37"/>
    </row>
    <row r="10" spans="1:12" s="6" customFormat="1" ht="49.5" customHeight="1">
      <c r="A10" s="31">
        <v>6</v>
      </c>
      <c r="B10" s="62" t="s">
        <v>273</v>
      </c>
      <c r="C10" s="63">
        <v>21608</v>
      </c>
      <c r="D10" s="32">
        <v>0.005077658303464755</v>
      </c>
      <c r="E10" s="32">
        <v>0.005555555555555556</v>
      </c>
      <c r="F10" s="32">
        <v>0.005077658303464755</v>
      </c>
      <c r="G10" s="33">
        <f t="shared" si="2"/>
        <v>5100.382735961768</v>
      </c>
      <c r="H10" s="34">
        <f t="shared" si="0"/>
        <v>0.00514913994207326</v>
      </c>
      <c r="I10" s="35">
        <f t="shared" si="1"/>
        <v>0.00514913994207326</v>
      </c>
      <c r="J10" s="36">
        <f t="shared" si="3"/>
        <v>51.4913994207326</v>
      </c>
      <c r="K10" s="66" t="s">
        <v>75</v>
      </c>
      <c r="L10" s="37"/>
    </row>
    <row r="11" spans="1:12" s="6" customFormat="1" ht="49.5" customHeight="1">
      <c r="A11" s="31">
        <v>7</v>
      </c>
      <c r="B11" s="67" t="s">
        <v>274</v>
      </c>
      <c r="C11" s="64"/>
      <c r="D11" s="32">
        <v>0.0015681003584229391</v>
      </c>
      <c r="E11" s="32">
        <v>0.001715686274509804</v>
      </c>
      <c r="F11" s="32">
        <v>0.0015681003584229391</v>
      </c>
      <c r="G11" s="33">
        <f t="shared" si="2"/>
        <v>1575.118197870546</v>
      </c>
      <c r="H11" s="34">
        <f t="shared" si="0"/>
        <v>0.0015901755703461539</v>
      </c>
      <c r="I11" s="35">
        <f t="shared" si="1"/>
        <v>0.0015901755703461539</v>
      </c>
      <c r="J11" s="36">
        <f t="shared" si="3"/>
        <v>15.90175570346154</v>
      </c>
      <c r="K11" s="66" t="s">
        <v>76</v>
      </c>
      <c r="L11" s="37"/>
    </row>
    <row r="12" spans="1:12" s="6" customFormat="1" ht="49.5" customHeight="1">
      <c r="A12" s="31">
        <v>8</v>
      </c>
      <c r="B12" s="62" t="s">
        <v>275</v>
      </c>
      <c r="C12" s="63">
        <v>25100</v>
      </c>
      <c r="D12" s="32">
        <v>0.0015681003584229391</v>
      </c>
      <c r="E12" s="32">
        <v>0.001715686274509804</v>
      </c>
      <c r="F12" s="32">
        <v>0.0015681003584229391</v>
      </c>
      <c r="G12" s="33">
        <f t="shared" si="2"/>
        <v>1575.118197870546</v>
      </c>
      <c r="H12" s="34">
        <f t="shared" si="0"/>
        <v>0.0015901755703461539</v>
      </c>
      <c r="I12" s="35">
        <f t="shared" si="1"/>
        <v>0.0015901755703461539</v>
      </c>
      <c r="J12" s="36">
        <f t="shared" si="3"/>
        <v>15.90175570346154</v>
      </c>
      <c r="K12" s="66" t="s">
        <v>77</v>
      </c>
      <c r="L12" s="37"/>
    </row>
    <row r="13" spans="1:12" s="6" customFormat="1" ht="49.5" customHeight="1">
      <c r="A13" s="31">
        <v>9</v>
      </c>
      <c r="B13" s="69" t="s">
        <v>276</v>
      </c>
      <c r="C13" s="63">
        <v>2471</v>
      </c>
      <c r="D13" s="32">
        <v>0.002688172043010753</v>
      </c>
      <c r="E13" s="32">
        <v>0.0029411764705882353</v>
      </c>
      <c r="F13" s="32">
        <v>0.002688172043010753</v>
      </c>
      <c r="G13" s="33">
        <f t="shared" si="2"/>
        <v>2700.2026249209366</v>
      </c>
      <c r="H13" s="34">
        <f t="shared" si="0"/>
        <v>0.00272601526345055</v>
      </c>
      <c r="I13" s="35">
        <f t="shared" si="1"/>
        <v>0.00272601526345055</v>
      </c>
      <c r="J13" s="36">
        <f t="shared" si="3"/>
        <v>27.260152634505502</v>
      </c>
      <c r="K13" s="66" t="s">
        <v>78</v>
      </c>
      <c r="L13" s="37"/>
    </row>
    <row r="14" spans="1:12" s="6" customFormat="1" ht="49.5" customHeight="1">
      <c r="A14" s="31">
        <v>10</v>
      </c>
      <c r="B14" s="62" t="s">
        <v>277</v>
      </c>
      <c r="C14" s="63">
        <v>12936</v>
      </c>
      <c r="D14" s="32">
        <v>0.005376344086021506</v>
      </c>
      <c r="E14" s="32">
        <v>0.0058823529411764705</v>
      </c>
      <c r="F14" s="32">
        <v>0.005376344086021506</v>
      </c>
      <c r="G14" s="33">
        <f t="shared" si="2"/>
        <v>5400.405249841873</v>
      </c>
      <c r="H14" s="34">
        <f t="shared" si="0"/>
        <v>0.0054520305269011</v>
      </c>
      <c r="I14" s="35">
        <f t="shared" si="1"/>
        <v>0.0054520305269011</v>
      </c>
      <c r="J14" s="36">
        <f t="shared" si="3"/>
        <v>54.520305269011004</v>
      </c>
      <c r="K14" s="66" t="s">
        <v>79</v>
      </c>
      <c r="L14" s="37"/>
    </row>
    <row r="15" spans="1:12" s="6" customFormat="1" ht="49.5" customHeight="1">
      <c r="A15" s="31">
        <v>11</v>
      </c>
      <c r="B15" s="62" t="s">
        <v>278</v>
      </c>
      <c r="C15" s="63">
        <v>20105</v>
      </c>
      <c r="D15" s="32">
        <v>0.008064516129032258</v>
      </c>
      <c r="E15" s="32">
        <v>0.008823529411764706</v>
      </c>
      <c r="F15" s="32">
        <v>0.008064516129032258</v>
      </c>
      <c r="G15" s="33">
        <f t="shared" si="2"/>
        <v>8100.607874762808</v>
      </c>
      <c r="H15" s="34">
        <f t="shared" si="0"/>
        <v>0.008178045790351647</v>
      </c>
      <c r="I15" s="35">
        <f t="shared" si="1"/>
        <v>0.008178045790351647</v>
      </c>
      <c r="J15" s="36">
        <f t="shared" si="3"/>
        <v>81.78045790351648</v>
      </c>
      <c r="K15" s="66" t="s">
        <v>80</v>
      </c>
      <c r="L15" s="37"/>
    </row>
    <row r="16" spans="1:12" s="6" customFormat="1" ht="49.5" customHeight="1">
      <c r="A16" s="31">
        <v>12</v>
      </c>
      <c r="B16" s="62" t="s">
        <v>279</v>
      </c>
      <c r="C16" s="63">
        <v>9813</v>
      </c>
      <c r="D16" s="32">
        <v>0.011691414917221369</v>
      </c>
      <c r="E16" s="32">
        <v>0.012791783380018674</v>
      </c>
      <c r="F16" s="32">
        <v>0.011691414917221369</v>
      </c>
      <c r="G16" s="33">
        <f t="shared" si="2"/>
        <v>11743.738400449785</v>
      </c>
      <c r="H16" s="34">
        <f t="shared" si="0"/>
        <v>0.011856002891832548</v>
      </c>
      <c r="I16" s="35">
        <f t="shared" si="1"/>
        <v>0.011856002891832548</v>
      </c>
      <c r="J16" s="36">
        <f t="shared" si="3"/>
        <v>118.56002891832549</v>
      </c>
      <c r="K16" s="66" t="s">
        <v>201</v>
      </c>
      <c r="L16" s="37"/>
    </row>
    <row r="17" spans="1:12" s="6" customFormat="1" ht="49.5" customHeight="1">
      <c r="A17" s="31">
        <v>13</v>
      </c>
      <c r="B17" s="62" t="s">
        <v>280</v>
      </c>
      <c r="C17" s="63">
        <v>6434</v>
      </c>
      <c r="D17" s="32">
        <v>0.0270310633213859</v>
      </c>
      <c r="E17" s="32">
        <v>0.02957516339869281</v>
      </c>
      <c r="F17" s="32">
        <v>0.0270310633213859</v>
      </c>
      <c r="G17" s="33">
        <f t="shared" si="2"/>
        <v>27152.037506149412</v>
      </c>
      <c r="H17" s="34">
        <f t="shared" si="0"/>
        <v>0.027411597926919412</v>
      </c>
      <c r="I17" s="35">
        <f t="shared" si="1"/>
        <v>0.027411597926919412</v>
      </c>
      <c r="J17" s="36">
        <f t="shared" si="3"/>
        <v>274.1159792691941</v>
      </c>
      <c r="K17" s="66" t="s">
        <v>219</v>
      </c>
      <c r="L17" s="37"/>
    </row>
    <row r="18" spans="1:12" s="6" customFormat="1" ht="49.5" customHeight="1">
      <c r="A18" s="31">
        <v>14</v>
      </c>
      <c r="B18" s="62" t="s">
        <v>281</v>
      </c>
      <c r="C18" s="63">
        <v>15002</v>
      </c>
      <c r="D18" s="32">
        <v>0.01015531660692951</v>
      </c>
      <c r="E18" s="32">
        <v>0.011111111111111112</v>
      </c>
      <c r="F18" s="32">
        <v>0.01015531660692951</v>
      </c>
      <c r="G18" s="33">
        <f t="shared" si="2"/>
        <v>10200.765471923536</v>
      </c>
      <c r="H18" s="34">
        <f t="shared" si="0"/>
        <v>0.01029827988414652</v>
      </c>
      <c r="I18" s="35">
        <f t="shared" si="1"/>
        <v>0.01029827988414652</v>
      </c>
      <c r="J18" s="36">
        <f t="shared" si="3"/>
        <v>102.9827988414652</v>
      </c>
      <c r="K18" s="66" t="s">
        <v>84</v>
      </c>
      <c r="L18" s="37"/>
    </row>
    <row r="19" spans="1:12" s="6" customFormat="1" ht="49.5" customHeight="1">
      <c r="A19" s="31">
        <v>15</v>
      </c>
      <c r="B19" s="62" t="s">
        <v>282</v>
      </c>
      <c r="C19" s="63">
        <v>21007</v>
      </c>
      <c r="D19" s="32">
        <v>0.025686977299880526</v>
      </c>
      <c r="E19" s="32">
        <v>0.028104575163398694</v>
      </c>
      <c r="F19" s="32">
        <v>0.025686977299880526</v>
      </c>
      <c r="G19" s="33">
        <f t="shared" si="2"/>
        <v>25801.936193688947</v>
      </c>
      <c r="H19" s="34">
        <f t="shared" si="0"/>
        <v>0.02604859029519414</v>
      </c>
      <c r="I19" s="35">
        <f t="shared" si="1"/>
        <v>0.02604859029519414</v>
      </c>
      <c r="J19" s="36">
        <f t="shared" si="3"/>
        <v>260.4859029519414</v>
      </c>
      <c r="K19" s="66" t="s">
        <v>86</v>
      </c>
      <c r="L19" s="37"/>
    </row>
    <row r="20" spans="1:12" s="6" customFormat="1" ht="49.5" customHeight="1">
      <c r="A20" s="31">
        <v>16</v>
      </c>
      <c r="B20" s="67" t="s">
        <v>283</v>
      </c>
      <c r="C20" s="64" t="s">
        <v>52</v>
      </c>
      <c r="D20" s="32">
        <v>0.005824372759856631</v>
      </c>
      <c r="E20" s="32">
        <v>0.006372549019607843</v>
      </c>
      <c r="F20" s="32">
        <v>0.005824372759856631</v>
      </c>
      <c r="G20" s="33">
        <f t="shared" si="2"/>
        <v>5850.439020662028</v>
      </c>
      <c r="H20" s="34">
        <f t="shared" si="0"/>
        <v>0.005906366404142857</v>
      </c>
      <c r="I20" s="35">
        <f t="shared" si="1"/>
        <v>0.005906366404142857</v>
      </c>
      <c r="J20" s="36">
        <f t="shared" si="3"/>
        <v>59.06366404142857</v>
      </c>
      <c r="K20" s="66" t="s">
        <v>85</v>
      </c>
      <c r="L20" s="37"/>
    </row>
    <row r="21" spans="1:12" s="6" customFormat="1" ht="49.5" customHeight="1">
      <c r="A21" s="31">
        <v>17</v>
      </c>
      <c r="B21" s="62" t="s">
        <v>284</v>
      </c>
      <c r="C21" s="63">
        <v>11647</v>
      </c>
      <c r="D21" s="32">
        <v>0.014351851851851852</v>
      </c>
      <c r="E21" s="32">
        <f>961/61200</f>
        <v>0.01570261437908497</v>
      </c>
      <c r="F21" s="32">
        <v>0.014351851851851852</v>
      </c>
      <c r="G21" s="33">
        <f t="shared" si="2"/>
        <v>14416.081791939</v>
      </c>
      <c r="H21" s="34">
        <f t="shared" si="0"/>
        <v>0.014553892600977657</v>
      </c>
      <c r="I21" s="35">
        <f t="shared" si="1"/>
        <v>0.014553892600977657</v>
      </c>
      <c r="J21" s="36">
        <f t="shared" si="3"/>
        <v>145.53892600977656</v>
      </c>
      <c r="K21" s="66" t="s">
        <v>155</v>
      </c>
      <c r="L21" s="37"/>
    </row>
    <row r="22" spans="1:12" s="6" customFormat="1" ht="49.5" customHeight="1">
      <c r="A22" s="31">
        <v>18</v>
      </c>
      <c r="B22" s="62" t="s">
        <v>285</v>
      </c>
      <c r="C22" s="63">
        <v>17779</v>
      </c>
      <c r="D22" s="32">
        <v>0.0034050179211469536</v>
      </c>
      <c r="E22" s="32">
        <v>0.0037254901960784314</v>
      </c>
      <c r="F22" s="32">
        <v>0.0034050179211469536</v>
      </c>
      <c r="G22" s="33">
        <f t="shared" si="2"/>
        <v>3420.256658233186</v>
      </c>
      <c r="H22" s="34">
        <f t="shared" si="0"/>
        <v>0.003452952667037363</v>
      </c>
      <c r="I22" s="35">
        <f t="shared" si="1"/>
        <v>0.003452952667037363</v>
      </c>
      <c r="J22" s="36">
        <f t="shared" si="3"/>
        <v>34.52952667037363</v>
      </c>
      <c r="K22" s="66" t="s">
        <v>205</v>
      </c>
      <c r="L22" s="37"/>
    </row>
    <row r="23" spans="1:12" s="6" customFormat="1" ht="49.5" customHeight="1">
      <c r="A23" s="31">
        <v>19</v>
      </c>
      <c r="B23" s="62" t="s">
        <v>286</v>
      </c>
      <c r="C23" s="63">
        <v>18359</v>
      </c>
      <c r="D23" s="32">
        <v>0.0034050179211469536</v>
      </c>
      <c r="E23" s="32">
        <v>0.0037254901960784314</v>
      </c>
      <c r="F23" s="32">
        <v>0.0034050179211469536</v>
      </c>
      <c r="G23" s="33">
        <f t="shared" si="2"/>
        <v>3420.256658233186</v>
      </c>
      <c r="H23" s="34">
        <f t="shared" si="0"/>
        <v>0.003452952667037363</v>
      </c>
      <c r="I23" s="35">
        <f t="shared" si="1"/>
        <v>0.003452952667037363</v>
      </c>
      <c r="J23" s="36">
        <f t="shared" si="3"/>
        <v>34.52952667037363</v>
      </c>
      <c r="K23" s="66" t="s">
        <v>206</v>
      </c>
      <c r="L23" s="37"/>
    </row>
    <row r="24" spans="1:12" s="6" customFormat="1" ht="49.5" customHeight="1">
      <c r="A24" s="31">
        <v>20</v>
      </c>
      <c r="B24" s="62" t="s">
        <v>287</v>
      </c>
      <c r="C24" s="63">
        <v>18827</v>
      </c>
      <c r="D24" s="32">
        <v>0.0034050179211469536</v>
      </c>
      <c r="E24" s="32">
        <v>0.0037254901960784314</v>
      </c>
      <c r="F24" s="32">
        <v>0.0034050179211469536</v>
      </c>
      <c r="G24" s="33">
        <f t="shared" si="2"/>
        <v>3420.256658233186</v>
      </c>
      <c r="H24" s="34">
        <f t="shared" si="0"/>
        <v>0.003452952667037363</v>
      </c>
      <c r="I24" s="35">
        <f t="shared" si="1"/>
        <v>0.003452952667037363</v>
      </c>
      <c r="J24" s="36">
        <f t="shared" si="3"/>
        <v>34.52952667037363</v>
      </c>
      <c r="K24" s="66" t="s">
        <v>207</v>
      </c>
      <c r="L24" s="37"/>
    </row>
    <row r="25" spans="1:12" s="6" customFormat="1" ht="49.5" customHeight="1">
      <c r="A25" s="31">
        <v>21</v>
      </c>
      <c r="B25" s="62" t="s">
        <v>288</v>
      </c>
      <c r="C25" s="63">
        <v>19272</v>
      </c>
      <c r="D25" s="32">
        <v>0.0034050179211469536</v>
      </c>
      <c r="E25" s="32">
        <v>0.0037254901960784314</v>
      </c>
      <c r="F25" s="32">
        <v>0.0034050179211469536</v>
      </c>
      <c r="G25" s="33">
        <f t="shared" si="2"/>
        <v>3420.256658233186</v>
      </c>
      <c r="H25" s="34">
        <f t="shared" si="0"/>
        <v>0.003452952667037363</v>
      </c>
      <c r="I25" s="35">
        <f t="shared" si="1"/>
        <v>0.003452952667037363</v>
      </c>
      <c r="J25" s="36">
        <f t="shared" si="3"/>
        <v>34.52952667037363</v>
      </c>
      <c r="K25" s="66" t="s">
        <v>208</v>
      </c>
      <c r="L25" s="37"/>
    </row>
    <row r="26" spans="1:12" s="6" customFormat="1" ht="49.5" customHeight="1">
      <c r="A26" s="31">
        <v>22</v>
      </c>
      <c r="B26" s="62" t="s">
        <v>289</v>
      </c>
      <c r="C26" s="63">
        <v>22645</v>
      </c>
      <c r="D26" s="32">
        <v>0.0034050179211469536</v>
      </c>
      <c r="E26" s="32">
        <v>0.0037254901960784314</v>
      </c>
      <c r="F26" s="32">
        <v>0.0034050179211469536</v>
      </c>
      <c r="G26" s="33">
        <f t="shared" si="2"/>
        <v>3420.256658233186</v>
      </c>
      <c r="H26" s="34">
        <f t="shared" si="0"/>
        <v>0.003452952667037363</v>
      </c>
      <c r="I26" s="35">
        <f t="shared" si="1"/>
        <v>0.003452952667037363</v>
      </c>
      <c r="J26" s="36">
        <f t="shared" si="3"/>
        <v>34.52952667037363</v>
      </c>
      <c r="K26" s="66" t="s">
        <v>209</v>
      </c>
      <c r="L26" s="37"/>
    </row>
    <row r="27" spans="1:12" s="6" customFormat="1" ht="49.5" customHeight="1">
      <c r="A27" s="31">
        <v>23</v>
      </c>
      <c r="B27" s="62" t="s">
        <v>290</v>
      </c>
      <c r="C27" s="63">
        <v>20665</v>
      </c>
      <c r="D27" s="32">
        <v>0.004032258064516129</v>
      </c>
      <c r="E27" s="32">
        <v>0.004411764705882353</v>
      </c>
      <c r="F27" s="32">
        <v>0.004032258064516129</v>
      </c>
      <c r="G27" s="33">
        <f t="shared" si="2"/>
        <v>4050.303937381404</v>
      </c>
      <c r="H27" s="34">
        <f t="shared" si="0"/>
        <v>0.0040890228951758235</v>
      </c>
      <c r="I27" s="35">
        <f t="shared" si="1"/>
        <v>0.0040890228951758235</v>
      </c>
      <c r="J27" s="36">
        <f t="shared" si="3"/>
        <v>40.89022895175824</v>
      </c>
      <c r="K27" s="66" t="s">
        <v>87</v>
      </c>
      <c r="L27" s="37"/>
    </row>
    <row r="28" spans="1:12" s="6" customFormat="1" ht="49.5" customHeight="1">
      <c r="A28" s="31">
        <v>24</v>
      </c>
      <c r="B28" s="62" t="s">
        <v>291</v>
      </c>
      <c r="C28" s="63">
        <v>17492</v>
      </c>
      <c r="D28" s="32">
        <f>67/40176</f>
        <v>0.0016676622859418558</v>
      </c>
      <c r="E28" s="32">
        <f>67/36720</f>
        <v>0.0018246187363834424</v>
      </c>
      <c r="F28" s="32">
        <f>67/40176</f>
        <v>0.0016676622859418558</v>
      </c>
      <c r="G28" s="33">
        <f t="shared" si="2"/>
        <v>1675.1257024972474</v>
      </c>
      <c r="H28" s="34">
        <f t="shared" si="0"/>
        <v>0.0016911390986221</v>
      </c>
      <c r="I28" s="35">
        <f t="shared" si="1"/>
        <v>0.0016911390986221</v>
      </c>
      <c r="J28" s="36">
        <f t="shared" si="3"/>
        <v>16.911390986221</v>
      </c>
      <c r="K28" s="66" t="s">
        <v>128</v>
      </c>
      <c r="L28" s="37"/>
    </row>
    <row r="29" spans="1:12" s="6" customFormat="1" ht="49.5" customHeight="1">
      <c r="A29" s="31">
        <v>25</v>
      </c>
      <c r="B29" s="62" t="s">
        <v>292</v>
      </c>
      <c r="C29" s="63">
        <v>14850</v>
      </c>
      <c r="D29" s="32">
        <f>67/40176</f>
        <v>0.0016676622859418558</v>
      </c>
      <c r="E29" s="32">
        <f>67/36720</f>
        <v>0.0018246187363834424</v>
      </c>
      <c r="F29" s="32">
        <f>67/40176</f>
        <v>0.0016676622859418558</v>
      </c>
      <c r="G29" s="33">
        <f t="shared" si="2"/>
        <v>1675.1257024972474</v>
      </c>
      <c r="H29" s="34">
        <f t="shared" si="0"/>
        <v>0.0016911390986221</v>
      </c>
      <c r="I29" s="35">
        <f t="shared" si="1"/>
        <v>0.0016911390986221</v>
      </c>
      <c r="J29" s="36">
        <f t="shared" si="3"/>
        <v>16.911390986221</v>
      </c>
      <c r="K29" s="66" t="s">
        <v>129</v>
      </c>
      <c r="L29" s="37"/>
    </row>
    <row r="30" spans="1:12" s="6" customFormat="1" ht="49.5" customHeight="1">
      <c r="A30" s="31">
        <v>26</v>
      </c>
      <c r="B30" s="62" t="s">
        <v>293</v>
      </c>
      <c r="C30" s="63">
        <v>24598</v>
      </c>
      <c r="D30" s="32">
        <v>0.002688172043010753</v>
      </c>
      <c r="E30" s="32">
        <v>0.0029411764705882353</v>
      </c>
      <c r="F30" s="32">
        <v>0.002688172043010753</v>
      </c>
      <c r="G30" s="33">
        <f t="shared" si="2"/>
        <v>2700.2026249209366</v>
      </c>
      <c r="H30" s="34">
        <f t="shared" si="0"/>
        <v>0.00272601526345055</v>
      </c>
      <c r="I30" s="35">
        <f t="shared" si="1"/>
        <v>0.00272601526345055</v>
      </c>
      <c r="J30" s="36">
        <f t="shared" si="3"/>
        <v>27.260152634505502</v>
      </c>
      <c r="K30" s="66" t="s">
        <v>88</v>
      </c>
      <c r="L30" s="37"/>
    </row>
    <row r="31" spans="1:12" s="6" customFormat="1" ht="49.5" customHeight="1">
      <c r="A31" s="31">
        <v>27</v>
      </c>
      <c r="B31" s="67" t="s">
        <v>294</v>
      </c>
      <c r="C31" s="64" t="s">
        <v>53</v>
      </c>
      <c r="D31" s="32">
        <v>0.002688172043010753</v>
      </c>
      <c r="E31" s="32">
        <v>0.0029411764705882353</v>
      </c>
      <c r="F31" s="32">
        <v>0.002688172043010753</v>
      </c>
      <c r="G31" s="33">
        <f t="shared" si="2"/>
        <v>2700.2026249209366</v>
      </c>
      <c r="H31" s="34">
        <f t="shared" si="0"/>
        <v>0.00272601526345055</v>
      </c>
      <c r="I31" s="35">
        <f t="shared" si="1"/>
        <v>0.00272601526345055</v>
      </c>
      <c r="J31" s="36">
        <f t="shared" si="3"/>
        <v>27.260152634505502</v>
      </c>
      <c r="K31" s="66" t="s">
        <v>89</v>
      </c>
      <c r="L31" s="37"/>
    </row>
    <row r="32" spans="1:12" s="6" customFormat="1" ht="49.5" customHeight="1">
      <c r="A32" s="31">
        <v>28</v>
      </c>
      <c r="B32" s="62" t="s">
        <v>295</v>
      </c>
      <c r="C32" s="63">
        <v>23849</v>
      </c>
      <c r="D32" s="32">
        <v>0.0017921146953405018</v>
      </c>
      <c r="E32" s="32">
        <v>0.00196078431372549</v>
      </c>
      <c r="F32" s="32">
        <v>0.0017921146953405018</v>
      </c>
      <c r="G32" s="33">
        <f t="shared" si="2"/>
        <v>1800.135083280624</v>
      </c>
      <c r="H32" s="34">
        <f t="shared" si="0"/>
        <v>0.001817343508967033</v>
      </c>
      <c r="I32" s="35">
        <f t="shared" si="1"/>
        <v>0.001817343508967033</v>
      </c>
      <c r="J32" s="36">
        <f t="shared" si="3"/>
        <v>18.173435089670328</v>
      </c>
      <c r="K32" s="66" t="s">
        <v>90</v>
      </c>
      <c r="L32" s="37"/>
    </row>
    <row r="33" spans="1:12" s="6" customFormat="1" ht="49.5" customHeight="1">
      <c r="A33" s="31">
        <v>29</v>
      </c>
      <c r="B33" s="69" t="s">
        <v>296</v>
      </c>
      <c r="C33" s="63">
        <v>7278</v>
      </c>
      <c r="D33" s="32">
        <v>0.017921146953405017</v>
      </c>
      <c r="E33" s="32">
        <v>0.0196078431372549</v>
      </c>
      <c r="F33" s="32">
        <v>0.017921146953405017</v>
      </c>
      <c r="G33" s="33">
        <f t="shared" si="2"/>
        <v>18001.350832806238</v>
      </c>
      <c r="H33" s="34">
        <f t="shared" si="0"/>
        <v>0.018173435089670325</v>
      </c>
      <c r="I33" s="35">
        <f t="shared" si="1"/>
        <v>0.018173435089670325</v>
      </c>
      <c r="J33" s="36">
        <f t="shared" si="3"/>
        <v>181.73435089670326</v>
      </c>
      <c r="K33" s="66" t="s">
        <v>120</v>
      </c>
      <c r="L33" s="37"/>
    </row>
    <row r="34" spans="1:12" s="6" customFormat="1" ht="49.5" customHeight="1">
      <c r="A34" s="31">
        <v>30</v>
      </c>
      <c r="B34" s="67" t="s">
        <v>297</v>
      </c>
      <c r="C34" s="64" t="s">
        <v>54</v>
      </c>
      <c r="D34" s="32">
        <v>0.0013440860215053765</v>
      </c>
      <c r="E34" s="32">
        <v>0.0014705882352941176</v>
      </c>
      <c r="F34" s="32">
        <v>0.00134408602150538</v>
      </c>
      <c r="G34" s="33">
        <f t="shared" si="2"/>
        <v>1350.1013124604706</v>
      </c>
      <c r="H34" s="34">
        <f t="shared" si="0"/>
        <v>0.0013630076317252772</v>
      </c>
      <c r="I34" s="35">
        <f t="shared" si="1"/>
        <v>0.0013630076317252772</v>
      </c>
      <c r="J34" s="36">
        <f t="shared" si="3"/>
        <v>13.630076317252772</v>
      </c>
      <c r="K34" s="66" t="s">
        <v>91</v>
      </c>
      <c r="L34" s="37"/>
    </row>
    <row r="35" spans="1:12" s="6" customFormat="1" ht="49.5" customHeight="1">
      <c r="A35" s="31">
        <v>31</v>
      </c>
      <c r="B35" s="67" t="s">
        <v>298</v>
      </c>
      <c r="C35" s="64" t="s">
        <v>55</v>
      </c>
      <c r="D35" s="32">
        <v>0.0013440860215053765</v>
      </c>
      <c r="E35" s="32">
        <v>0.0014705882352941176</v>
      </c>
      <c r="F35" s="32">
        <v>0.0013440860215053765</v>
      </c>
      <c r="G35" s="33">
        <f t="shared" si="2"/>
        <v>1350.1013124604683</v>
      </c>
      <c r="H35" s="34">
        <f t="shared" si="0"/>
        <v>0.001363007631725275</v>
      </c>
      <c r="I35" s="35">
        <f t="shared" si="1"/>
        <v>0.001363007631725275</v>
      </c>
      <c r="J35" s="36">
        <f t="shared" si="3"/>
        <v>13.630076317252751</v>
      </c>
      <c r="K35" s="66" t="s">
        <v>92</v>
      </c>
      <c r="L35" s="37"/>
    </row>
    <row r="36" spans="1:12" s="6" customFormat="1" ht="49.5" customHeight="1">
      <c r="A36" s="31">
        <v>32</v>
      </c>
      <c r="B36" s="62" t="s">
        <v>299</v>
      </c>
      <c r="C36" s="63">
        <v>14453</v>
      </c>
      <c r="D36" s="32">
        <v>0.005114994026284349</v>
      </c>
      <c r="E36" s="32">
        <v>0.00559640522875817</v>
      </c>
      <c r="F36" s="32">
        <v>0.005114994026284349</v>
      </c>
      <c r="G36" s="33">
        <f t="shared" si="2"/>
        <v>5137.885550196781</v>
      </c>
      <c r="H36" s="34">
        <f t="shared" si="0"/>
        <v>0.005187001265176739</v>
      </c>
      <c r="I36" s="35">
        <f t="shared" si="1"/>
        <v>0.005187001265176739</v>
      </c>
      <c r="J36" s="36">
        <f t="shared" si="3"/>
        <v>51.87001265176739</v>
      </c>
      <c r="K36" s="66" t="s">
        <v>167</v>
      </c>
      <c r="L36" s="37"/>
    </row>
    <row r="37" spans="1:12" s="6" customFormat="1" ht="49.5" customHeight="1">
      <c r="A37" s="31">
        <v>33</v>
      </c>
      <c r="B37" s="62" t="s">
        <v>300</v>
      </c>
      <c r="C37" s="63">
        <v>15858</v>
      </c>
      <c r="D37" s="32">
        <v>0.005114994026284349</v>
      </c>
      <c r="E37" s="32">
        <v>0.00559640522875817</v>
      </c>
      <c r="F37" s="32">
        <v>0.005114994026284349</v>
      </c>
      <c r="G37" s="33">
        <f t="shared" si="2"/>
        <v>5137.885550196781</v>
      </c>
      <c r="H37" s="34">
        <f aca="true" t="shared" si="4" ref="H37:H67">G37/$G$181</f>
        <v>0.005187001265176739</v>
      </c>
      <c r="I37" s="35">
        <f aca="true" t="shared" si="5" ref="I37:I67">G37/$G$181</f>
        <v>0.005187001265176739</v>
      </c>
      <c r="J37" s="36">
        <f t="shared" si="3"/>
        <v>51.87001265176739</v>
      </c>
      <c r="K37" s="66" t="s">
        <v>168</v>
      </c>
      <c r="L37" s="37"/>
    </row>
    <row r="38" spans="1:12" s="6" customFormat="1" ht="49.5" customHeight="1">
      <c r="A38" s="31">
        <v>34</v>
      </c>
      <c r="B38" s="62" t="s">
        <v>301</v>
      </c>
      <c r="C38" s="63">
        <v>11312</v>
      </c>
      <c r="D38" s="32">
        <v>0.005114994026284349</v>
      </c>
      <c r="E38" s="32">
        <v>0.00559640522875817</v>
      </c>
      <c r="F38" s="32">
        <v>0.005114994026284349</v>
      </c>
      <c r="G38" s="33">
        <f t="shared" si="2"/>
        <v>5137.885550196781</v>
      </c>
      <c r="H38" s="34">
        <f t="shared" si="4"/>
        <v>0.005187001265176739</v>
      </c>
      <c r="I38" s="35">
        <f t="shared" si="5"/>
        <v>0.005187001265176739</v>
      </c>
      <c r="J38" s="36">
        <f t="shared" si="3"/>
        <v>51.87001265176739</v>
      </c>
      <c r="K38" s="66" t="s">
        <v>166</v>
      </c>
      <c r="L38" s="37"/>
    </row>
    <row r="39" spans="1:12" s="6" customFormat="1" ht="49.5" customHeight="1">
      <c r="A39" s="31">
        <v>35</v>
      </c>
      <c r="B39" s="62" t="s">
        <v>302</v>
      </c>
      <c r="C39" s="63">
        <v>17653</v>
      </c>
      <c r="D39" s="32">
        <v>0.00630973715651135</v>
      </c>
      <c r="E39" s="32">
        <v>0.00755718954248366</v>
      </c>
      <c r="F39" s="32">
        <v>0.00630973715651135</v>
      </c>
      <c r="G39" s="33">
        <f t="shared" si="2"/>
        <v>6434.811553429616</v>
      </c>
      <c r="H39" s="34">
        <f t="shared" si="4"/>
        <v>0.006496325257290904</v>
      </c>
      <c r="I39" s="35">
        <f t="shared" si="5"/>
        <v>0.006496325257290904</v>
      </c>
      <c r="J39" s="36">
        <f t="shared" si="3"/>
        <v>64.96325257290904</v>
      </c>
      <c r="K39" s="66" t="s">
        <v>161</v>
      </c>
      <c r="L39" s="37"/>
    </row>
    <row r="40" spans="1:12" s="6" customFormat="1" ht="49.5" customHeight="1">
      <c r="A40" s="31">
        <v>36</v>
      </c>
      <c r="B40" s="62" t="s">
        <v>303</v>
      </c>
      <c r="C40" s="63">
        <v>17810</v>
      </c>
      <c r="D40" s="32">
        <v>0.0017921146953405018</v>
      </c>
      <c r="E40" s="32">
        <v>0.00196078431372549</v>
      </c>
      <c r="F40" s="32">
        <v>0.0017921146953405018</v>
      </c>
      <c r="G40" s="33">
        <f t="shared" si="2"/>
        <v>1800.135083280624</v>
      </c>
      <c r="H40" s="34">
        <f t="shared" si="4"/>
        <v>0.001817343508967033</v>
      </c>
      <c r="I40" s="35">
        <f t="shared" si="5"/>
        <v>0.001817343508967033</v>
      </c>
      <c r="J40" s="36">
        <f t="shared" si="3"/>
        <v>18.173435089670328</v>
      </c>
      <c r="K40" s="66" t="s">
        <v>93</v>
      </c>
      <c r="L40" s="37"/>
    </row>
    <row r="41" spans="1:12" s="6" customFormat="1" ht="49.5" customHeight="1">
      <c r="A41" s="31">
        <v>37</v>
      </c>
      <c r="B41" s="62" t="s">
        <v>304</v>
      </c>
      <c r="C41" s="63">
        <v>13529</v>
      </c>
      <c r="D41" s="32">
        <v>0.005600358422939068</v>
      </c>
      <c r="E41" s="32">
        <v>0.006127450980392157</v>
      </c>
      <c r="F41" s="32">
        <v>0.005600358422939068</v>
      </c>
      <c r="G41" s="33">
        <f t="shared" si="2"/>
        <v>5625.422135251951</v>
      </c>
      <c r="H41" s="34">
        <f t="shared" si="4"/>
        <v>0.0056791984655219785</v>
      </c>
      <c r="I41" s="35">
        <f t="shared" si="5"/>
        <v>0.0056791984655219785</v>
      </c>
      <c r="J41" s="36">
        <f t="shared" si="3"/>
        <v>56.791984655219785</v>
      </c>
      <c r="K41" s="66" t="s">
        <v>108</v>
      </c>
      <c r="L41" s="37"/>
    </row>
    <row r="42" spans="1:12" s="6" customFormat="1" ht="49.5" customHeight="1">
      <c r="A42" s="31">
        <v>38</v>
      </c>
      <c r="B42" s="62" t="s">
        <v>306</v>
      </c>
      <c r="C42" s="63">
        <v>27714</v>
      </c>
      <c r="D42" s="32">
        <v>0.008960573476702509</v>
      </c>
      <c r="E42" s="32">
        <v>0.00980392156862745</v>
      </c>
      <c r="F42" s="32">
        <v>0.008960573476702509</v>
      </c>
      <c r="G42" s="33">
        <f t="shared" si="2"/>
        <v>9000.675416403119</v>
      </c>
      <c r="H42" s="34">
        <f t="shared" si="4"/>
        <v>0.009086717544835162</v>
      </c>
      <c r="I42" s="35">
        <f t="shared" si="5"/>
        <v>0.009086717544835162</v>
      </c>
      <c r="J42" s="36">
        <f t="shared" si="3"/>
        <v>90.86717544835163</v>
      </c>
      <c r="K42" s="66" t="s">
        <v>94</v>
      </c>
      <c r="L42" s="37"/>
    </row>
    <row r="43" spans="1:12" s="6" customFormat="1" ht="49.5" customHeight="1">
      <c r="A43" s="31">
        <v>39</v>
      </c>
      <c r="B43" s="62" t="s">
        <v>307</v>
      </c>
      <c r="C43" s="63">
        <v>20075</v>
      </c>
      <c r="D43" s="32">
        <v>0.012283452807646356</v>
      </c>
      <c r="E43" s="32">
        <v>0.013439542483660132</v>
      </c>
      <c r="F43" s="32">
        <v>0.012283452807646356</v>
      </c>
      <c r="G43" s="33">
        <f t="shared" si="2"/>
        <v>12338.425883319276</v>
      </c>
      <c r="H43" s="34">
        <f t="shared" si="4"/>
        <v>0.01245637530104487</v>
      </c>
      <c r="I43" s="35">
        <f t="shared" si="5"/>
        <v>0.01245637530104487</v>
      </c>
      <c r="J43" s="36">
        <f t="shared" si="3"/>
        <v>124.5637530104487</v>
      </c>
      <c r="K43" s="66" t="s">
        <v>146</v>
      </c>
      <c r="L43" s="37"/>
    </row>
    <row r="44" spans="1:12" s="6" customFormat="1" ht="49.5" customHeight="1">
      <c r="A44" s="31">
        <v>40</v>
      </c>
      <c r="B44" s="62" t="s">
        <v>308</v>
      </c>
      <c r="C44" s="63">
        <v>16291</v>
      </c>
      <c r="D44" s="32">
        <v>0.0019601254480286737</v>
      </c>
      <c r="E44" s="32">
        <v>0.002144607843137255</v>
      </c>
      <c r="F44" s="32">
        <v>0.0019601254480286737</v>
      </c>
      <c r="G44" s="33">
        <f t="shared" si="2"/>
        <v>1968.8977473381824</v>
      </c>
      <c r="H44" s="34">
        <f t="shared" si="4"/>
        <v>0.001987719462932692</v>
      </c>
      <c r="I44" s="35">
        <f t="shared" si="5"/>
        <v>0.001987719462932692</v>
      </c>
      <c r="J44" s="36">
        <f t="shared" si="3"/>
        <v>19.87719462932692</v>
      </c>
      <c r="K44" s="66" t="s">
        <v>187</v>
      </c>
      <c r="L44" s="37"/>
    </row>
    <row r="45" spans="1:12" s="6" customFormat="1" ht="49.5" customHeight="1">
      <c r="A45" s="31">
        <v>41</v>
      </c>
      <c r="B45" s="62" t="s">
        <v>309</v>
      </c>
      <c r="C45" s="63">
        <v>15853</v>
      </c>
      <c r="D45" s="32">
        <v>0.0019601254480286737</v>
      </c>
      <c r="E45" s="32">
        <f>105/48960</f>
        <v>0.002144607843137255</v>
      </c>
      <c r="F45" s="32">
        <f>105/53568</f>
        <v>0.0019601254480286737</v>
      </c>
      <c r="G45" s="33">
        <f t="shared" si="2"/>
        <v>1968.8977473381824</v>
      </c>
      <c r="H45" s="34">
        <f t="shared" si="4"/>
        <v>0.001987719462932692</v>
      </c>
      <c r="I45" s="35">
        <f t="shared" si="5"/>
        <v>0.001987719462932692</v>
      </c>
      <c r="J45" s="36">
        <f t="shared" si="3"/>
        <v>19.87719462932692</v>
      </c>
      <c r="K45" s="66" t="s">
        <v>95</v>
      </c>
      <c r="L45" s="37"/>
    </row>
    <row r="46" spans="1:12" s="6" customFormat="1" ht="49.5" customHeight="1">
      <c r="A46" s="31">
        <v>42</v>
      </c>
      <c r="B46" s="67" t="s">
        <v>310</v>
      </c>
      <c r="C46" s="63">
        <v>408</v>
      </c>
      <c r="D46" s="32">
        <v>0.004032258064516129</v>
      </c>
      <c r="E46" s="32">
        <v>0.004411764705882353</v>
      </c>
      <c r="F46" s="32">
        <v>0.004032258064516129</v>
      </c>
      <c r="G46" s="33">
        <f t="shared" si="2"/>
        <v>4050.303937381404</v>
      </c>
      <c r="H46" s="34">
        <f t="shared" si="4"/>
        <v>0.0040890228951758235</v>
      </c>
      <c r="I46" s="35">
        <f t="shared" si="5"/>
        <v>0.0040890228951758235</v>
      </c>
      <c r="J46" s="36">
        <f t="shared" si="3"/>
        <v>40.89022895175824</v>
      </c>
      <c r="K46" s="66" t="s">
        <v>96</v>
      </c>
      <c r="L46" s="37"/>
    </row>
    <row r="47" spans="1:12" s="6" customFormat="1" ht="49.5" customHeight="1">
      <c r="A47" s="31">
        <v>43</v>
      </c>
      <c r="B47" s="62" t="s">
        <v>311</v>
      </c>
      <c r="C47" s="63">
        <v>14166</v>
      </c>
      <c r="D47" s="32">
        <v>0.017137096774193547</v>
      </c>
      <c r="E47" s="32">
        <v>0.01875</v>
      </c>
      <c r="F47" s="32">
        <v>0.017137096774193547</v>
      </c>
      <c r="G47" s="33">
        <f t="shared" si="2"/>
        <v>17213.791733870967</v>
      </c>
      <c r="H47" s="34">
        <f t="shared" si="4"/>
        <v>0.017378347304497253</v>
      </c>
      <c r="I47" s="35">
        <f t="shared" si="5"/>
        <v>0.017378347304497253</v>
      </c>
      <c r="J47" s="36">
        <f t="shared" si="3"/>
        <v>173.78347304497254</v>
      </c>
      <c r="K47" s="66" t="s">
        <v>229</v>
      </c>
      <c r="L47" s="37"/>
    </row>
    <row r="48" spans="1:12" s="6" customFormat="1" ht="49.5" customHeight="1">
      <c r="A48" s="31">
        <v>44</v>
      </c>
      <c r="B48" s="67" t="s">
        <v>312</v>
      </c>
      <c r="C48" s="64"/>
      <c r="D48" s="32">
        <v>0.005152329749103943</v>
      </c>
      <c r="E48" s="32">
        <v>0.005637254901960784</v>
      </c>
      <c r="F48" s="32">
        <v>0.005152329749103943</v>
      </c>
      <c r="G48" s="33">
        <f t="shared" si="2"/>
        <v>5175.388364431794</v>
      </c>
      <c r="H48" s="34">
        <f t="shared" si="4"/>
        <v>0.005224862588280219</v>
      </c>
      <c r="I48" s="35">
        <f t="shared" si="5"/>
        <v>0.005224862588280219</v>
      </c>
      <c r="J48" s="36">
        <f t="shared" si="3"/>
        <v>52.24862588280219</v>
      </c>
      <c r="K48" s="66" t="s">
        <v>97</v>
      </c>
      <c r="L48" s="37"/>
    </row>
    <row r="49" spans="1:12" s="6" customFormat="1" ht="49.5" customHeight="1">
      <c r="A49" s="31">
        <v>45</v>
      </c>
      <c r="B49" s="62" t="s">
        <v>313</v>
      </c>
      <c r="C49" s="63">
        <v>13564</v>
      </c>
      <c r="D49" s="32">
        <v>0.018593189964157705</v>
      </c>
      <c r="E49" s="32">
        <v>0.02034313725490196</v>
      </c>
      <c r="F49" s="32">
        <v>0.018593189964157705</v>
      </c>
      <c r="G49" s="33">
        <f t="shared" si="2"/>
        <v>18676.401489036474</v>
      </c>
      <c r="H49" s="34">
        <f t="shared" si="4"/>
        <v>0.018854938905532966</v>
      </c>
      <c r="I49" s="35">
        <f t="shared" si="5"/>
        <v>0.018854938905532966</v>
      </c>
      <c r="J49" s="36">
        <f t="shared" si="3"/>
        <v>188.54938905532967</v>
      </c>
      <c r="K49" s="66" t="s">
        <v>305</v>
      </c>
      <c r="L49" s="37"/>
    </row>
    <row r="50" spans="1:12" s="6" customFormat="1" ht="49.5" customHeight="1">
      <c r="A50" s="31">
        <v>46</v>
      </c>
      <c r="B50" s="62" t="s">
        <v>314</v>
      </c>
      <c r="C50" s="63">
        <v>17137</v>
      </c>
      <c r="D50" s="32">
        <f>487/53568</f>
        <v>0.009091248506571087</v>
      </c>
      <c r="E50" s="32">
        <f>487/48960</f>
        <v>0.0099468954248366</v>
      </c>
      <c r="F50" s="32">
        <f>487/53568</f>
        <v>0.009091248506571087</v>
      </c>
      <c r="G50" s="33">
        <f t="shared" si="2"/>
        <v>9131.935266225666</v>
      </c>
      <c r="H50" s="34">
        <f t="shared" si="4"/>
        <v>0.009219232175697345</v>
      </c>
      <c r="I50" s="35">
        <f t="shared" si="5"/>
        <v>0.009219232175697345</v>
      </c>
      <c r="J50" s="36">
        <f t="shared" si="3"/>
        <v>92.19232175697344</v>
      </c>
      <c r="K50" s="66" t="s">
        <v>107</v>
      </c>
      <c r="L50" s="37"/>
    </row>
    <row r="51" spans="1:12" s="6" customFormat="1" ht="49.5" customHeight="1">
      <c r="A51" s="31">
        <v>47</v>
      </c>
      <c r="B51" s="62" t="s">
        <v>315</v>
      </c>
      <c r="C51" s="63">
        <v>16010</v>
      </c>
      <c r="D51" s="32">
        <v>0.007168458781362007</v>
      </c>
      <c r="E51" s="32">
        <v>0.00784313725490196</v>
      </c>
      <c r="F51" s="32">
        <v>0.007168458781362007</v>
      </c>
      <c r="G51" s="33">
        <f t="shared" si="2"/>
        <v>7200.540333122496</v>
      </c>
      <c r="H51" s="34">
        <f t="shared" si="4"/>
        <v>0.007269374035868132</v>
      </c>
      <c r="I51" s="35">
        <f t="shared" si="5"/>
        <v>0.007269374035868132</v>
      </c>
      <c r="J51" s="36">
        <f t="shared" si="3"/>
        <v>72.69374035868131</v>
      </c>
      <c r="K51" s="66" t="s">
        <v>98</v>
      </c>
      <c r="L51" s="37"/>
    </row>
    <row r="52" spans="1:12" s="6" customFormat="1" ht="49.5" customHeight="1">
      <c r="A52" s="31">
        <v>48</v>
      </c>
      <c r="B52" s="67" t="s">
        <v>316</v>
      </c>
      <c r="C52" s="64" t="s">
        <v>56</v>
      </c>
      <c r="D52" s="32">
        <v>0.004032258064516129</v>
      </c>
      <c r="E52" s="32">
        <v>0.004411764705882353</v>
      </c>
      <c r="F52" s="32">
        <v>0.004032258064516129</v>
      </c>
      <c r="G52" s="33">
        <f t="shared" si="2"/>
        <v>4050.303937381404</v>
      </c>
      <c r="H52" s="34">
        <f t="shared" si="4"/>
        <v>0.0040890228951758235</v>
      </c>
      <c r="I52" s="35">
        <f t="shared" si="5"/>
        <v>0.0040890228951758235</v>
      </c>
      <c r="J52" s="36">
        <f t="shared" si="3"/>
        <v>40.89022895175824</v>
      </c>
      <c r="K52" s="66" t="s">
        <v>99</v>
      </c>
      <c r="L52" s="37"/>
    </row>
    <row r="53" spans="1:12" s="6" customFormat="1" ht="49.5" customHeight="1">
      <c r="A53" s="31">
        <v>49</v>
      </c>
      <c r="B53" s="62" t="s">
        <v>317</v>
      </c>
      <c r="C53" s="63">
        <v>16921</v>
      </c>
      <c r="D53" s="32">
        <v>0.0011947431302270011</v>
      </c>
      <c r="E53" s="32">
        <v>0.00130718954248366</v>
      </c>
      <c r="F53" s="32">
        <v>0.0011947431302270011</v>
      </c>
      <c r="G53" s="33">
        <f t="shared" si="2"/>
        <v>1200.090055520416</v>
      </c>
      <c r="H53" s="34">
        <f t="shared" si="4"/>
        <v>0.001211562339311355</v>
      </c>
      <c r="I53" s="35">
        <f t="shared" si="5"/>
        <v>0.001211562339311355</v>
      </c>
      <c r="J53" s="36">
        <f t="shared" si="3"/>
        <v>12.11562339311355</v>
      </c>
      <c r="K53" s="66" t="s">
        <v>100</v>
      </c>
      <c r="L53" s="37"/>
    </row>
    <row r="54" spans="1:12" s="6" customFormat="1" ht="49.5" customHeight="1">
      <c r="A54" s="31">
        <v>50</v>
      </c>
      <c r="B54" s="62" t="s">
        <v>318</v>
      </c>
      <c r="C54" s="63">
        <v>17739</v>
      </c>
      <c r="D54" s="32">
        <v>0.0011947431302270011</v>
      </c>
      <c r="E54" s="32">
        <v>0.00130718954248366</v>
      </c>
      <c r="F54" s="32">
        <v>0.0011947431302270011</v>
      </c>
      <c r="G54" s="33">
        <f t="shared" si="2"/>
        <v>1200.090055520416</v>
      </c>
      <c r="H54" s="34">
        <f t="shared" si="4"/>
        <v>0.001211562339311355</v>
      </c>
      <c r="I54" s="35">
        <f t="shared" si="5"/>
        <v>0.001211562339311355</v>
      </c>
      <c r="J54" s="36">
        <f t="shared" si="3"/>
        <v>12.11562339311355</v>
      </c>
      <c r="K54" s="66" t="s">
        <v>101</v>
      </c>
      <c r="L54" s="37"/>
    </row>
    <row r="55" spans="1:12" s="6" customFormat="1" ht="49.5" customHeight="1">
      <c r="A55" s="31">
        <v>51</v>
      </c>
      <c r="B55" s="62" t="s">
        <v>319</v>
      </c>
      <c r="C55" s="63">
        <v>20527</v>
      </c>
      <c r="D55" s="32">
        <v>0.0011947431302270011</v>
      </c>
      <c r="E55" s="32">
        <v>0.00130718954248366</v>
      </c>
      <c r="F55" s="32">
        <v>0.0011947431302270011</v>
      </c>
      <c r="G55" s="33">
        <f t="shared" si="2"/>
        <v>1200.090055520416</v>
      </c>
      <c r="H55" s="34">
        <f t="shared" si="4"/>
        <v>0.001211562339311355</v>
      </c>
      <c r="I55" s="35">
        <f t="shared" si="5"/>
        <v>0.001211562339311355</v>
      </c>
      <c r="J55" s="36">
        <f t="shared" si="3"/>
        <v>12.11562339311355</v>
      </c>
      <c r="K55" s="66" t="s">
        <v>102</v>
      </c>
      <c r="L55" s="37"/>
    </row>
    <row r="56" spans="1:12" s="6" customFormat="1" ht="49.5" customHeight="1">
      <c r="A56" s="31">
        <v>52</v>
      </c>
      <c r="B56" s="67" t="s">
        <v>320</v>
      </c>
      <c r="C56" s="64"/>
      <c r="D56" s="32">
        <v>0.0035842293906810036</v>
      </c>
      <c r="E56" s="32">
        <v>0.00392156862745098</v>
      </c>
      <c r="F56" s="32">
        <v>0.0035842293906810036</v>
      </c>
      <c r="G56" s="33">
        <f t="shared" si="2"/>
        <v>3600.270166561248</v>
      </c>
      <c r="H56" s="34">
        <f t="shared" si="4"/>
        <v>0.003634687017934066</v>
      </c>
      <c r="I56" s="35">
        <f t="shared" si="5"/>
        <v>0.003634687017934066</v>
      </c>
      <c r="J56" s="36">
        <f t="shared" si="3"/>
        <v>36.346870179340655</v>
      </c>
      <c r="K56" s="66" t="s">
        <v>103</v>
      </c>
      <c r="L56" s="37"/>
    </row>
    <row r="57" spans="1:12" s="6" customFormat="1" ht="49.5" customHeight="1">
      <c r="A57" s="31">
        <v>53</v>
      </c>
      <c r="B57" s="67" t="s">
        <v>321</v>
      </c>
      <c r="C57" s="63">
        <v>2967</v>
      </c>
      <c r="D57" s="32">
        <v>0.0035842293906810036</v>
      </c>
      <c r="E57" s="32">
        <v>0.00392156862745098</v>
      </c>
      <c r="F57" s="32">
        <v>0.0035842293906810036</v>
      </c>
      <c r="G57" s="33">
        <f t="shared" si="2"/>
        <v>3600.270166561248</v>
      </c>
      <c r="H57" s="34">
        <f t="shared" si="4"/>
        <v>0.003634687017934066</v>
      </c>
      <c r="I57" s="35">
        <f t="shared" si="5"/>
        <v>0.003634687017934066</v>
      </c>
      <c r="J57" s="36">
        <f t="shared" si="3"/>
        <v>36.346870179340655</v>
      </c>
      <c r="K57" s="66" t="s">
        <v>104</v>
      </c>
      <c r="L57" s="37"/>
    </row>
    <row r="58" spans="1:12" s="6" customFormat="1" ht="49.5" customHeight="1">
      <c r="A58" s="31">
        <v>54</v>
      </c>
      <c r="B58" s="62" t="s">
        <v>322</v>
      </c>
      <c r="C58" s="63">
        <v>18357</v>
      </c>
      <c r="D58" s="32">
        <v>0.006123058542413381</v>
      </c>
      <c r="E58" s="32">
        <v>0.006699346405228758</v>
      </c>
      <c r="F58" s="32">
        <v>0.006123058542413381</v>
      </c>
      <c r="G58" s="33">
        <f t="shared" si="2"/>
        <v>6150.4615345421325</v>
      </c>
      <c r="H58" s="34">
        <f t="shared" si="4"/>
        <v>0.006209256988970696</v>
      </c>
      <c r="I58" s="35">
        <f t="shared" si="5"/>
        <v>0.006209256988970696</v>
      </c>
      <c r="J58" s="36">
        <f t="shared" si="3"/>
        <v>62.09256988970696</v>
      </c>
      <c r="K58" s="66" t="s">
        <v>105</v>
      </c>
      <c r="L58" s="37"/>
    </row>
    <row r="59" spans="1:12" s="6" customFormat="1" ht="49.5" customHeight="1">
      <c r="A59" s="31">
        <v>55</v>
      </c>
      <c r="B59" s="62" t="s">
        <v>323</v>
      </c>
      <c r="C59" s="63">
        <v>15905</v>
      </c>
      <c r="D59" s="32">
        <v>0.01568100358422939</v>
      </c>
      <c r="E59" s="32">
        <v>0.01715686274509804</v>
      </c>
      <c r="F59" s="32">
        <v>0.01875320020481311</v>
      </c>
      <c r="G59" s="33">
        <f aca="true" t="shared" si="6" ref="G59:G106">115944*D59+148159*E59+726428*F59</f>
        <v>17982.91162540285</v>
      </c>
      <c r="H59" s="34">
        <f t="shared" si="4"/>
        <v>0.01815481961231183</v>
      </c>
      <c r="I59" s="35">
        <f t="shared" si="5"/>
        <v>0.01815481961231183</v>
      </c>
      <c r="J59" s="36">
        <f aca="true" t="shared" si="7" ref="J59:J106">$J$3*H59</f>
        <v>181.5481961231183</v>
      </c>
      <c r="K59" s="66" t="s">
        <v>221</v>
      </c>
      <c r="L59" s="37"/>
    </row>
    <row r="60" spans="1:12" s="6" customFormat="1" ht="49.5" customHeight="1">
      <c r="A60" s="31">
        <v>56</v>
      </c>
      <c r="B60" s="62" t="s">
        <v>324</v>
      </c>
      <c r="C60" s="63">
        <v>28398</v>
      </c>
      <c r="D60" s="32">
        <f>813/80352</f>
        <v>0.010117980884109916</v>
      </c>
      <c r="E60" s="32">
        <v>0.011070261437908497</v>
      </c>
      <c r="F60" s="32">
        <f>813/80352</f>
        <v>0.010117980884109916</v>
      </c>
      <c r="G60" s="33">
        <f t="shared" si="6"/>
        <v>10163.262657688523</v>
      </c>
      <c r="H60" s="34">
        <f t="shared" si="4"/>
        <v>0.01026041856104304</v>
      </c>
      <c r="I60" s="35">
        <f t="shared" si="5"/>
        <v>0.01026041856104304</v>
      </c>
      <c r="J60" s="36">
        <f t="shared" si="7"/>
        <v>102.6041856104304</v>
      </c>
      <c r="K60" s="66" t="s">
        <v>106</v>
      </c>
      <c r="L60" s="37"/>
    </row>
    <row r="61" spans="1:12" s="6" customFormat="1" ht="49.5" customHeight="1">
      <c r="A61" s="31">
        <v>57</v>
      </c>
      <c r="B61" s="62" t="s">
        <v>325</v>
      </c>
      <c r="C61" s="63">
        <v>18394</v>
      </c>
      <c r="D61" s="32">
        <f>487/53568</f>
        <v>0.009091248506571087</v>
      </c>
      <c r="E61" s="32">
        <f>487/48960</f>
        <v>0.0099468954248366</v>
      </c>
      <c r="F61" s="32">
        <f>487/53568</f>
        <v>0.009091248506571087</v>
      </c>
      <c r="G61" s="33">
        <f t="shared" si="6"/>
        <v>9131.935266225666</v>
      </c>
      <c r="H61" s="34">
        <f t="shared" si="4"/>
        <v>0.009219232175697345</v>
      </c>
      <c r="I61" s="35">
        <f t="shared" si="5"/>
        <v>0.009219232175697345</v>
      </c>
      <c r="J61" s="36">
        <f t="shared" si="7"/>
        <v>92.19232175697344</v>
      </c>
      <c r="K61" s="66" t="s">
        <v>160</v>
      </c>
      <c r="L61" s="37"/>
    </row>
    <row r="62" spans="1:12" s="6" customFormat="1" ht="49.5" customHeight="1">
      <c r="A62" s="31">
        <v>58</v>
      </c>
      <c r="B62" s="62" t="s">
        <v>326</v>
      </c>
      <c r="C62" s="63">
        <v>16054</v>
      </c>
      <c r="D62" s="32">
        <v>0.008885902031063321</v>
      </c>
      <c r="E62" s="32">
        <v>0.009722222222222222</v>
      </c>
      <c r="F62" s="32">
        <v>0.008885902031063321</v>
      </c>
      <c r="G62" s="33">
        <f t="shared" si="6"/>
        <v>8925.669787933095</v>
      </c>
      <c r="H62" s="34">
        <f t="shared" si="4"/>
        <v>0.009010994898628206</v>
      </c>
      <c r="I62" s="35">
        <f t="shared" si="5"/>
        <v>0.009010994898628206</v>
      </c>
      <c r="J62" s="36">
        <f t="shared" si="7"/>
        <v>90.10994898628206</v>
      </c>
      <c r="K62" s="66" t="s">
        <v>112</v>
      </c>
      <c r="L62" s="37"/>
    </row>
    <row r="63" spans="1:12" s="6" customFormat="1" ht="49.5" customHeight="1">
      <c r="A63" s="31">
        <v>59</v>
      </c>
      <c r="B63" s="62" t="s">
        <v>327</v>
      </c>
      <c r="C63" s="63">
        <v>21874</v>
      </c>
      <c r="D63" s="32">
        <v>0.007112455197132617</v>
      </c>
      <c r="E63" s="32">
        <v>0.007781862745098039</v>
      </c>
      <c r="F63" s="32">
        <v>0.007112455197132617</v>
      </c>
      <c r="G63" s="33">
        <f t="shared" si="6"/>
        <v>7144.286111769977</v>
      </c>
      <c r="H63" s="34">
        <f t="shared" si="4"/>
        <v>0.007212582051212912</v>
      </c>
      <c r="I63" s="35">
        <f t="shared" si="5"/>
        <v>0.007212582051212912</v>
      </c>
      <c r="J63" s="36">
        <f t="shared" si="7"/>
        <v>72.12582051212912</v>
      </c>
      <c r="K63" s="66" t="s">
        <v>210</v>
      </c>
      <c r="L63" s="37"/>
    </row>
    <row r="64" spans="1:12" s="6" customFormat="1" ht="49.5" customHeight="1">
      <c r="A64" s="31">
        <v>60</v>
      </c>
      <c r="B64" s="67" t="s">
        <v>328</v>
      </c>
      <c r="C64" s="64"/>
      <c r="D64" s="32">
        <v>0.0020161290322580645</v>
      </c>
      <c r="E64" s="32">
        <v>0.0022058823529411764</v>
      </c>
      <c r="F64" s="32">
        <v>0.0020161290322580645</v>
      </c>
      <c r="G64" s="33">
        <f t="shared" si="6"/>
        <v>2025.151968690702</v>
      </c>
      <c r="H64" s="34">
        <f t="shared" si="4"/>
        <v>0.0020445114475879118</v>
      </c>
      <c r="I64" s="35">
        <f t="shared" si="5"/>
        <v>0.0020445114475879118</v>
      </c>
      <c r="J64" s="36">
        <f t="shared" si="7"/>
        <v>20.44511447587912</v>
      </c>
      <c r="K64" s="66" t="s">
        <v>109</v>
      </c>
      <c r="L64" s="37"/>
    </row>
    <row r="65" spans="1:12" s="6" customFormat="1" ht="49.5" customHeight="1">
      <c r="A65" s="31">
        <v>61</v>
      </c>
      <c r="B65" s="62" t="s">
        <v>329</v>
      </c>
      <c r="C65" s="63">
        <v>21393</v>
      </c>
      <c r="D65" s="32">
        <v>0.0027255077658303465</v>
      </c>
      <c r="E65" s="32">
        <v>0.0029820261437908495</v>
      </c>
      <c r="F65" s="32">
        <v>0.0027255077658303465</v>
      </c>
      <c r="G65" s="33">
        <f t="shared" si="6"/>
        <v>2737.705439155949</v>
      </c>
      <c r="H65" s="34">
        <f t="shared" si="4"/>
        <v>0.002763876586554029</v>
      </c>
      <c r="I65" s="35">
        <f t="shared" si="5"/>
        <v>0.002763876586554029</v>
      </c>
      <c r="J65" s="36">
        <f t="shared" si="7"/>
        <v>27.63876586554029</v>
      </c>
      <c r="K65" s="66" t="s">
        <v>185</v>
      </c>
      <c r="L65" s="37"/>
    </row>
    <row r="66" spans="1:12" s="6" customFormat="1" ht="49.5" customHeight="1">
      <c r="A66" s="31">
        <v>62</v>
      </c>
      <c r="B66" s="67" t="s">
        <v>330</v>
      </c>
      <c r="C66" s="64"/>
      <c r="D66" s="32">
        <v>0.0020161290322580645</v>
      </c>
      <c r="E66" s="32">
        <v>0.0022058823529411764</v>
      </c>
      <c r="F66" s="32">
        <v>0.0020161290322580645</v>
      </c>
      <c r="G66" s="33">
        <f t="shared" si="6"/>
        <v>2025.151968690702</v>
      </c>
      <c r="H66" s="34">
        <f t="shared" si="4"/>
        <v>0.0020445114475879118</v>
      </c>
      <c r="I66" s="35">
        <f t="shared" si="5"/>
        <v>0.0020445114475879118</v>
      </c>
      <c r="J66" s="36">
        <f t="shared" si="7"/>
        <v>20.44511447587912</v>
      </c>
      <c r="K66" s="66" t="s">
        <v>110</v>
      </c>
      <c r="L66" s="37"/>
    </row>
    <row r="67" spans="1:12" s="6" customFormat="1" ht="49.5" customHeight="1">
      <c r="A67" s="31">
        <v>63</v>
      </c>
      <c r="B67" s="62" t="s">
        <v>331</v>
      </c>
      <c r="C67" s="63">
        <v>19048</v>
      </c>
      <c r="D67" s="32">
        <v>0.0010080645161290322</v>
      </c>
      <c r="E67" s="32">
        <v>0.0011029411764705882</v>
      </c>
      <c r="F67" s="32">
        <v>0.0010080645161290322</v>
      </c>
      <c r="G67" s="33">
        <f t="shared" si="6"/>
        <v>1012.575984345351</v>
      </c>
      <c r="H67" s="34">
        <f t="shared" si="4"/>
        <v>0.0010222557237939559</v>
      </c>
      <c r="I67" s="35">
        <f t="shared" si="5"/>
        <v>0.0010222557237939559</v>
      </c>
      <c r="J67" s="36">
        <f t="shared" si="7"/>
        <v>10.22255723793956</v>
      </c>
      <c r="K67" s="66" t="s">
        <v>111</v>
      </c>
      <c r="L67" s="37"/>
    </row>
    <row r="68" spans="1:12" s="6" customFormat="1" ht="49.5" customHeight="1">
      <c r="A68" s="31">
        <v>64</v>
      </c>
      <c r="B68" s="67" t="s">
        <v>332</v>
      </c>
      <c r="C68" s="64"/>
      <c r="D68" s="32">
        <v>0.0047789725209080045</v>
      </c>
      <c r="E68" s="32">
        <v>0.00522875816993464</v>
      </c>
      <c r="F68" s="32">
        <v>0.0047789725209080045</v>
      </c>
      <c r="G68" s="33">
        <f t="shared" si="6"/>
        <v>4800.360222081664</v>
      </c>
      <c r="H68" s="34">
        <f aca="true" t="shared" si="8" ref="H68:H98">G68/$G$181</f>
        <v>0.00484624935724542</v>
      </c>
      <c r="I68" s="35">
        <f aca="true" t="shared" si="9" ref="I68:I98">G68/$G$181</f>
        <v>0.00484624935724542</v>
      </c>
      <c r="J68" s="36">
        <f t="shared" si="7"/>
        <v>48.4624935724542</v>
      </c>
      <c r="K68" s="66" t="s">
        <v>113</v>
      </c>
      <c r="L68" s="37"/>
    </row>
    <row r="69" spans="1:12" s="6" customFormat="1" ht="49.5" customHeight="1">
      <c r="A69" s="31">
        <v>65</v>
      </c>
      <c r="B69" s="67" t="s">
        <v>333</v>
      </c>
      <c r="C69" s="64"/>
      <c r="D69" s="32">
        <v>0.0023894862604540022</v>
      </c>
      <c r="E69" s="32">
        <v>0.00261437908496732</v>
      </c>
      <c r="F69" s="32">
        <v>0.0023894862604540022</v>
      </c>
      <c r="G69" s="33">
        <f t="shared" si="6"/>
        <v>2400.180111040832</v>
      </c>
      <c r="H69" s="34">
        <f t="shared" si="8"/>
        <v>0.00242312467862271</v>
      </c>
      <c r="I69" s="35">
        <f t="shared" si="9"/>
        <v>0.00242312467862271</v>
      </c>
      <c r="J69" s="36">
        <f t="shared" si="7"/>
        <v>24.2312467862271</v>
      </c>
      <c r="K69" s="66" t="s">
        <v>114</v>
      </c>
      <c r="L69" s="37"/>
    </row>
    <row r="70" spans="1:12" s="6" customFormat="1" ht="49.5" customHeight="1">
      <c r="A70" s="31">
        <v>66</v>
      </c>
      <c r="B70" s="62" t="s">
        <v>334</v>
      </c>
      <c r="C70" s="64"/>
      <c r="D70" s="32">
        <v>0.021505376344086023</v>
      </c>
      <c r="E70" s="32"/>
      <c r="F70" s="32">
        <v>0.021505376344086023</v>
      </c>
      <c r="G70" s="33">
        <f t="shared" si="6"/>
        <v>18115.52688172043</v>
      </c>
      <c r="H70" s="34">
        <f t="shared" si="8"/>
        <v>0.018288702606703303</v>
      </c>
      <c r="I70" s="35">
        <f t="shared" si="9"/>
        <v>0.018288702606703303</v>
      </c>
      <c r="J70" s="36">
        <f t="shared" si="7"/>
        <v>182.88702606703302</v>
      </c>
      <c r="K70" s="66" t="s">
        <v>115</v>
      </c>
      <c r="L70" s="37"/>
    </row>
    <row r="71" spans="1:12" s="6" customFormat="1" ht="49.5" customHeight="1">
      <c r="A71" s="31">
        <v>67</v>
      </c>
      <c r="B71" s="62" t="s">
        <v>335</v>
      </c>
      <c r="C71" s="64"/>
      <c r="D71" s="32">
        <v>0.06451612903225806</v>
      </c>
      <c r="E71" s="32"/>
      <c r="F71" s="32">
        <v>0.06451612903225806</v>
      </c>
      <c r="G71" s="33">
        <f t="shared" si="6"/>
        <v>54346.58064516129</v>
      </c>
      <c r="H71" s="34">
        <f t="shared" si="8"/>
        <v>0.05486610782010991</v>
      </c>
      <c r="I71" s="35">
        <f t="shared" si="9"/>
        <v>0.05486610782010991</v>
      </c>
      <c r="J71" s="36">
        <f t="shared" si="7"/>
        <v>548.661078201099</v>
      </c>
      <c r="K71" s="66" t="s">
        <v>116</v>
      </c>
      <c r="L71" s="37"/>
    </row>
    <row r="72" spans="1:12" s="6" customFormat="1" ht="49.5" customHeight="1">
      <c r="A72" s="31">
        <v>68</v>
      </c>
      <c r="B72" s="67" t="s">
        <v>336</v>
      </c>
      <c r="C72" s="64"/>
      <c r="D72" s="32">
        <v>0.021057347670250897</v>
      </c>
      <c r="E72" s="32">
        <v>0.02303921568627451</v>
      </c>
      <c r="F72" s="32">
        <v>0.021057347670250897</v>
      </c>
      <c r="G72" s="33">
        <f t="shared" si="6"/>
        <v>21151.587228547334</v>
      </c>
      <c r="H72" s="34">
        <f t="shared" si="8"/>
        <v>0.02135378623036264</v>
      </c>
      <c r="I72" s="35">
        <f t="shared" si="9"/>
        <v>0.02135378623036264</v>
      </c>
      <c r="J72" s="36">
        <f t="shared" si="7"/>
        <v>213.53786230362638</v>
      </c>
      <c r="K72" s="66" t="s">
        <v>117</v>
      </c>
      <c r="L72" s="37"/>
    </row>
    <row r="73" spans="1:12" s="6" customFormat="1" ht="49.5" customHeight="1">
      <c r="A73" s="31">
        <v>69</v>
      </c>
      <c r="B73" s="67" t="s">
        <v>337</v>
      </c>
      <c r="C73" s="64"/>
      <c r="D73" s="32">
        <f>100/40176</f>
        <v>0.002489048187972919</v>
      </c>
      <c r="E73" s="32">
        <f>100/36720</f>
        <v>0.0027233115468409588</v>
      </c>
      <c r="F73" s="32">
        <f>100/40176</f>
        <v>0.002489048187972919</v>
      </c>
      <c r="G73" s="33">
        <f t="shared" si="6"/>
        <v>2500.1876156675335</v>
      </c>
      <c r="H73" s="34">
        <f t="shared" si="8"/>
        <v>0.002524088206898657</v>
      </c>
      <c r="I73" s="35">
        <f t="shared" si="9"/>
        <v>0.002524088206898657</v>
      </c>
      <c r="J73" s="36">
        <f t="shared" si="7"/>
        <v>25.24088206898657</v>
      </c>
      <c r="K73" s="66" t="s">
        <v>118</v>
      </c>
      <c r="L73" s="37"/>
    </row>
    <row r="74" spans="1:12" s="6" customFormat="1" ht="49.5" customHeight="1">
      <c r="A74" s="31">
        <v>70</v>
      </c>
      <c r="B74" s="67" t="s">
        <v>338</v>
      </c>
      <c r="C74" s="64"/>
      <c r="D74" s="32">
        <v>0.01324173636001593</v>
      </c>
      <c r="E74" s="32">
        <v>0.0144880174291939</v>
      </c>
      <c r="F74" s="32">
        <v>0.0132417363600159</v>
      </c>
      <c r="G74" s="33">
        <f t="shared" si="6"/>
        <v>13300.998115351256</v>
      </c>
      <c r="H74" s="34">
        <f t="shared" si="8"/>
        <v>0.013428149260700833</v>
      </c>
      <c r="I74" s="35">
        <f t="shared" si="9"/>
        <v>0.013428149260700833</v>
      </c>
      <c r="J74" s="36">
        <f t="shared" si="7"/>
        <v>134.28149260700832</v>
      </c>
      <c r="K74" s="66" t="s">
        <v>147</v>
      </c>
      <c r="L74" s="37"/>
    </row>
    <row r="75" spans="1:12" s="6" customFormat="1" ht="49.5" customHeight="1">
      <c r="A75" s="31">
        <v>71</v>
      </c>
      <c r="B75" s="67" t="s">
        <v>339</v>
      </c>
      <c r="C75" s="63">
        <v>3860</v>
      </c>
      <c r="D75" s="32">
        <f>100/40176</f>
        <v>0.002489048187972919</v>
      </c>
      <c r="E75" s="32">
        <f>100/36720</f>
        <v>0.0027233115468409588</v>
      </c>
      <c r="F75" s="32">
        <f>100/40176</f>
        <v>0.002489048187972919</v>
      </c>
      <c r="G75" s="33">
        <f t="shared" si="6"/>
        <v>2500.1876156675335</v>
      </c>
      <c r="H75" s="34">
        <f t="shared" si="8"/>
        <v>0.002524088206898657</v>
      </c>
      <c r="I75" s="35">
        <f t="shared" si="9"/>
        <v>0.002524088206898657</v>
      </c>
      <c r="J75" s="36">
        <f t="shared" si="7"/>
        <v>25.24088206898657</v>
      </c>
      <c r="K75" s="66" t="s">
        <v>119</v>
      </c>
      <c r="L75" s="37"/>
    </row>
    <row r="76" spans="1:12" s="6" customFormat="1" ht="49.5" customHeight="1">
      <c r="A76" s="31">
        <v>72</v>
      </c>
      <c r="B76" s="67" t="s">
        <v>340</v>
      </c>
      <c r="C76" s="64"/>
      <c r="D76" s="32">
        <v>0.0008213859020310633</v>
      </c>
      <c r="E76" s="32">
        <v>0.0008986928104575163</v>
      </c>
      <c r="F76" s="32">
        <v>0.0008213859020310633</v>
      </c>
      <c r="G76" s="33">
        <f t="shared" si="6"/>
        <v>825.0619131702861</v>
      </c>
      <c r="H76" s="34">
        <f t="shared" si="8"/>
        <v>0.0008329491082765568</v>
      </c>
      <c r="I76" s="35">
        <f t="shared" si="9"/>
        <v>0.0008329491082765568</v>
      </c>
      <c r="J76" s="36">
        <f t="shared" si="7"/>
        <v>8.329491082765568</v>
      </c>
      <c r="K76" s="66" t="s">
        <v>121</v>
      </c>
      <c r="L76" s="37"/>
    </row>
    <row r="77" spans="1:12" s="6" customFormat="1" ht="49.5" customHeight="1">
      <c r="A77" s="31">
        <v>73</v>
      </c>
      <c r="B77" s="62" t="s">
        <v>341</v>
      </c>
      <c r="C77" s="63">
        <v>25753</v>
      </c>
      <c r="D77" s="32">
        <f>4930/227664</f>
        <v>0.021654719235364397</v>
      </c>
      <c r="E77" s="32">
        <f>4930/208080</f>
        <v>0.02369281045751634</v>
      </c>
      <c r="F77" s="32">
        <f>4930/227664</f>
        <v>0.021654719235364397</v>
      </c>
      <c r="G77" s="33">
        <f t="shared" si="6"/>
        <v>21751.63225630754</v>
      </c>
      <c r="H77" s="34">
        <f t="shared" si="8"/>
        <v>0.021959567400018313</v>
      </c>
      <c r="I77" s="35">
        <f t="shared" si="9"/>
        <v>0.021959567400018313</v>
      </c>
      <c r="J77" s="36">
        <f t="shared" si="7"/>
        <v>219.59567400018312</v>
      </c>
      <c r="K77" s="66" t="s">
        <v>122</v>
      </c>
      <c r="L77" s="37"/>
    </row>
    <row r="78" spans="1:12" s="6" customFormat="1" ht="49.5" customHeight="1">
      <c r="A78" s="31">
        <v>74</v>
      </c>
      <c r="B78" s="62" t="s">
        <v>342</v>
      </c>
      <c r="C78" s="63">
        <v>19997</v>
      </c>
      <c r="D78" s="32">
        <v>0.01971326164874552</v>
      </c>
      <c r="E78" s="32">
        <v>0.021568627450980392</v>
      </c>
      <c r="F78" s="32">
        <v>0.01971326164874552</v>
      </c>
      <c r="G78" s="33">
        <f t="shared" si="6"/>
        <v>19801.485916086865</v>
      </c>
      <c r="H78" s="34">
        <f t="shared" si="8"/>
        <v>0.019990778598637363</v>
      </c>
      <c r="I78" s="35">
        <f t="shared" si="9"/>
        <v>0.019990778598637363</v>
      </c>
      <c r="J78" s="36">
        <f t="shared" si="7"/>
        <v>199.90778598637363</v>
      </c>
      <c r="K78" s="66" t="s">
        <v>148</v>
      </c>
      <c r="L78" s="37"/>
    </row>
    <row r="79" spans="1:12" s="6" customFormat="1" ht="49.5" customHeight="1">
      <c r="A79" s="31">
        <v>75</v>
      </c>
      <c r="B79" s="62" t="s">
        <v>343</v>
      </c>
      <c r="C79" s="63">
        <v>21802</v>
      </c>
      <c r="D79" s="32">
        <v>0.0017921146953405018</v>
      </c>
      <c r="E79" s="32">
        <v>0.00196078431372549</v>
      </c>
      <c r="F79" s="32">
        <v>0.0017921146953405018</v>
      </c>
      <c r="G79" s="33">
        <f t="shared" si="6"/>
        <v>1800.135083280624</v>
      </c>
      <c r="H79" s="34">
        <f t="shared" si="8"/>
        <v>0.001817343508967033</v>
      </c>
      <c r="I79" s="35">
        <f t="shared" si="9"/>
        <v>0.001817343508967033</v>
      </c>
      <c r="J79" s="36">
        <f t="shared" si="7"/>
        <v>18.173435089670328</v>
      </c>
      <c r="K79" s="66" t="s">
        <v>123</v>
      </c>
      <c r="L79" s="37"/>
    </row>
    <row r="80" spans="1:12" s="6" customFormat="1" ht="49.5" customHeight="1">
      <c r="A80" s="31">
        <v>76</v>
      </c>
      <c r="B80" s="67" t="s">
        <v>344</v>
      </c>
      <c r="C80" s="64" t="s">
        <v>57</v>
      </c>
      <c r="D80" s="32">
        <v>0.004480286738351254</v>
      </c>
      <c r="E80" s="32">
        <v>0.004901960784313725</v>
      </c>
      <c r="F80" s="32">
        <v>0.004480286738351254</v>
      </c>
      <c r="G80" s="33">
        <f t="shared" si="6"/>
        <v>4500.3377082015595</v>
      </c>
      <c r="H80" s="34">
        <f t="shared" si="8"/>
        <v>0.004543358772417581</v>
      </c>
      <c r="I80" s="35">
        <f t="shared" si="9"/>
        <v>0.004543358772417581</v>
      </c>
      <c r="J80" s="36">
        <f t="shared" si="7"/>
        <v>45.433587724175815</v>
      </c>
      <c r="K80" s="66" t="s">
        <v>124</v>
      </c>
      <c r="L80" s="37"/>
    </row>
    <row r="81" spans="1:12" s="6" customFormat="1" ht="49.5" customHeight="1">
      <c r="A81" s="31">
        <v>77</v>
      </c>
      <c r="B81" s="67" t="s">
        <v>345</v>
      </c>
      <c r="C81" s="63">
        <v>3978</v>
      </c>
      <c r="D81" s="32">
        <v>0.008960573476702509</v>
      </c>
      <c r="E81" s="32">
        <v>0.00980392156862745</v>
      </c>
      <c r="F81" s="32">
        <v>0.008960573476702509</v>
      </c>
      <c r="G81" s="33">
        <f t="shared" si="6"/>
        <v>9000.675416403119</v>
      </c>
      <c r="H81" s="34">
        <f t="shared" si="8"/>
        <v>0.009086717544835162</v>
      </c>
      <c r="I81" s="35">
        <f t="shared" si="9"/>
        <v>0.009086717544835162</v>
      </c>
      <c r="J81" s="36">
        <f t="shared" si="7"/>
        <v>90.86717544835163</v>
      </c>
      <c r="K81" s="66" t="s">
        <v>125</v>
      </c>
      <c r="L81" s="37"/>
    </row>
    <row r="82" spans="1:12" s="6" customFormat="1" ht="49.5" customHeight="1">
      <c r="A82" s="31">
        <v>78</v>
      </c>
      <c r="B82" s="67" t="s">
        <v>346</v>
      </c>
      <c r="C82" s="64" t="s">
        <v>58</v>
      </c>
      <c r="D82" s="32">
        <v>0.005040322580645161</v>
      </c>
      <c r="E82" s="32">
        <v>0.0055147058823529415</v>
      </c>
      <c r="F82" s="32">
        <v>0.005040322580645161</v>
      </c>
      <c r="G82" s="33">
        <f t="shared" si="6"/>
        <v>5062.879921726755</v>
      </c>
      <c r="H82" s="34">
        <f t="shared" si="8"/>
        <v>0.00511127861896978</v>
      </c>
      <c r="I82" s="35">
        <f t="shared" si="9"/>
        <v>0.00511127861896978</v>
      </c>
      <c r="J82" s="36">
        <f t="shared" si="7"/>
        <v>51.1127861896978</v>
      </c>
      <c r="K82" s="66" t="s">
        <v>81</v>
      </c>
      <c r="L82" s="37"/>
    </row>
    <row r="83" spans="1:12" s="6" customFormat="1" ht="49.5" customHeight="1">
      <c r="A83" s="31">
        <v>79</v>
      </c>
      <c r="B83" s="62" t="s">
        <v>347</v>
      </c>
      <c r="C83" s="63">
        <v>17586</v>
      </c>
      <c r="D83" s="32">
        <v>0.0031362007168458782</v>
      </c>
      <c r="E83" s="32">
        <v>0.003431372549019608</v>
      </c>
      <c r="F83" s="32">
        <v>0.0031362007168458782</v>
      </c>
      <c r="G83" s="33">
        <f t="shared" si="6"/>
        <v>3150.236395741092</v>
      </c>
      <c r="H83" s="34">
        <f t="shared" si="8"/>
        <v>0.0031803511406923077</v>
      </c>
      <c r="I83" s="35">
        <f t="shared" si="9"/>
        <v>0.0031803511406923077</v>
      </c>
      <c r="J83" s="36">
        <f t="shared" si="7"/>
        <v>31.80351140692308</v>
      </c>
      <c r="K83" s="66" t="s">
        <v>126</v>
      </c>
      <c r="L83" s="37"/>
    </row>
    <row r="84" spans="1:12" s="6" customFormat="1" ht="49.5" customHeight="1">
      <c r="A84" s="31">
        <v>80</v>
      </c>
      <c r="B84" s="67" t="s">
        <v>348</v>
      </c>
      <c r="C84" s="64"/>
      <c r="D84" s="32">
        <v>0.000647152528872959</v>
      </c>
      <c r="E84" s="32">
        <f>26/36720</f>
        <v>0.0007080610021786493</v>
      </c>
      <c r="F84" s="32">
        <f>26/40176</f>
        <v>0.000647152528872959</v>
      </c>
      <c r="G84" s="33">
        <f t="shared" si="6"/>
        <v>650.0487800735588</v>
      </c>
      <c r="H84" s="34">
        <f t="shared" si="8"/>
        <v>0.0006562629337936508</v>
      </c>
      <c r="I84" s="35">
        <f t="shared" si="9"/>
        <v>0.0006562629337936508</v>
      </c>
      <c r="J84" s="36">
        <f t="shared" si="7"/>
        <v>6.562629337936508</v>
      </c>
      <c r="K84" s="66" t="s">
        <v>127</v>
      </c>
      <c r="L84" s="37"/>
    </row>
    <row r="85" spans="1:12" s="7" customFormat="1" ht="49.5" customHeight="1">
      <c r="A85" s="31">
        <v>81</v>
      </c>
      <c r="B85" s="62" t="s">
        <v>349</v>
      </c>
      <c r="C85" s="63">
        <v>16269</v>
      </c>
      <c r="D85" s="32">
        <v>0.000647152528872959</v>
      </c>
      <c r="E85" s="38">
        <f>26/36720</f>
        <v>0.0007080610021786493</v>
      </c>
      <c r="F85" s="38">
        <f>26/40176</f>
        <v>0.000647152528872959</v>
      </c>
      <c r="G85" s="33">
        <f t="shared" si="6"/>
        <v>650.0487800735588</v>
      </c>
      <c r="H85" s="34">
        <f t="shared" si="8"/>
        <v>0.0006562629337936508</v>
      </c>
      <c r="I85" s="35">
        <f t="shared" si="9"/>
        <v>0.0006562629337936508</v>
      </c>
      <c r="J85" s="36">
        <f t="shared" si="7"/>
        <v>6.562629337936508</v>
      </c>
      <c r="K85" s="66" t="s">
        <v>130</v>
      </c>
      <c r="L85" s="37"/>
    </row>
    <row r="86" spans="1:12" s="7" customFormat="1" ht="49.5" customHeight="1">
      <c r="A86" s="31">
        <v>82</v>
      </c>
      <c r="B86" s="62" t="s">
        <v>350</v>
      </c>
      <c r="C86" s="63">
        <v>15753</v>
      </c>
      <c r="D86" s="38">
        <v>0.011798088410991637</v>
      </c>
      <c r="E86" s="38">
        <v>0.012908496732026143</v>
      </c>
      <c r="F86" s="38">
        <v>0.011798088410991637</v>
      </c>
      <c r="G86" s="33">
        <f t="shared" si="6"/>
        <v>11850.889298264108</v>
      </c>
      <c r="H86" s="34">
        <f t="shared" si="8"/>
        <v>0.011964178100699633</v>
      </c>
      <c r="I86" s="35">
        <f t="shared" si="9"/>
        <v>0.011964178100699633</v>
      </c>
      <c r="J86" s="36">
        <f t="shared" si="7"/>
        <v>119.64178100699634</v>
      </c>
      <c r="K86" s="66" t="s">
        <v>131</v>
      </c>
      <c r="L86" s="37"/>
    </row>
    <row r="87" spans="1:12" s="7" customFormat="1" ht="49.5" customHeight="1">
      <c r="A87" s="31">
        <v>83</v>
      </c>
      <c r="B87" s="69" t="s">
        <v>351</v>
      </c>
      <c r="C87" s="64" t="s">
        <v>59</v>
      </c>
      <c r="D87" s="38">
        <v>0.008587216248506571</v>
      </c>
      <c r="E87" s="38">
        <v>0.009395424836601307</v>
      </c>
      <c r="F87" s="38">
        <v>0.008587216248506571</v>
      </c>
      <c r="G87" s="33">
        <f t="shared" si="6"/>
        <v>8625.64727405299</v>
      </c>
      <c r="H87" s="34">
        <f t="shared" si="8"/>
        <v>0.008708104313800365</v>
      </c>
      <c r="I87" s="35">
        <f t="shared" si="9"/>
        <v>0.008708104313800365</v>
      </c>
      <c r="J87" s="36">
        <f t="shared" si="7"/>
        <v>87.08104313800365</v>
      </c>
      <c r="K87" s="66" t="s">
        <v>132</v>
      </c>
      <c r="L87" s="37"/>
    </row>
    <row r="88" spans="1:12" s="6" customFormat="1" ht="49.5" customHeight="1">
      <c r="A88" s="31">
        <v>84</v>
      </c>
      <c r="B88" s="67" t="s">
        <v>352</v>
      </c>
      <c r="C88" s="64"/>
      <c r="D88" s="38">
        <v>0.0013440860215053765</v>
      </c>
      <c r="E88" s="38">
        <v>0.0014705882352941176</v>
      </c>
      <c r="F88" s="38">
        <v>0.0013440860215053765</v>
      </c>
      <c r="G88" s="33">
        <f t="shared" si="6"/>
        <v>1350.1013124604683</v>
      </c>
      <c r="H88" s="34">
        <f t="shared" si="8"/>
        <v>0.001363007631725275</v>
      </c>
      <c r="I88" s="35">
        <f t="shared" si="9"/>
        <v>0.001363007631725275</v>
      </c>
      <c r="J88" s="36">
        <f t="shared" si="7"/>
        <v>13.630076317252751</v>
      </c>
      <c r="K88" s="66" t="s">
        <v>133</v>
      </c>
      <c r="L88" s="37"/>
    </row>
    <row r="89" spans="1:12" s="6" customFormat="1" ht="49.5" customHeight="1">
      <c r="A89" s="31">
        <v>85</v>
      </c>
      <c r="B89" s="67" t="s">
        <v>353</v>
      </c>
      <c r="C89" s="63">
        <v>3816</v>
      </c>
      <c r="D89" s="38">
        <v>0.0002613500597371565</v>
      </c>
      <c r="E89" s="38">
        <v>0.00028594771241830067</v>
      </c>
      <c r="F89" s="38">
        <v>0.0002613500597371565</v>
      </c>
      <c r="G89" s="33">
        <f t="shared" si="6"/>
        <v>262.519699645091</v>
      </c>
      <c r="H89" s="34">
        <f t="shared" si="8"/>
        <v>0.00026502926172435894</v>
      </c>
      <c r="I89" s="35">
        <f t="shared" si="9"/>
        <v>0.00026502926172435894</v>
      </c>
      <c r="J89" s="36">
        <f t="shared" si="7"/>
        <v>2.6502926172435894</v>
      </c>
      <c r="K89" s="66" t="s">
        <v>134</v>
      </c>
      <c r="L89" s="37"/>
    </row>
    <row r="90" spans="1:12" s="6" customFormat="1" ht="49.5" customHeight="1">
      <c r="A90" s="31">
        <v>86</v>
      </c>
      <c r="B90" s="67" t="s">
        <v>354</v>
      </c>
      <c r="C90" s="64"/>
      <c r="D90" s="38">
        <v>0.00014934289127837514</v>
      </c>
      <c r="E90" s="38">
        <v>0.0001633986928104575</v>
      </c>
      <c r="F90" s="38">
        <v>0.00014934289127837514</v>
      </c>
      <c r="G90" s="33">
        <f t="shared" si="6"/>
        <v>150.011256940052</v>
      </c>
      <c r="H90" s="34">
        <f t="shared" si="8"/>
        <v>0.00015144529241391938</v>
      </c>
      <c r="I90" s="35">
        <f t="shared" si="9"/>
        <v>0.00015144529241391938</v>
      </c>
      <c r="J90" s="36">
        <f t="shared" si="7"/>
        <v>1.5144529241391937</v>
      </c>
      <c r="K90" s="66" t="s">
        <v>135</v>
      </c>
      <c r="L90" s="37"/>
    </row>
    <row r="91" spans="1:12" s="6" customFormat="1" ht="49.5" customHeight="1">
      <c r="A91" s="31">
        <v>87</v>
      </c>
      <c r="B91" s="67" t="s">
        <v>355</v>
      </c>
      <c r="C91" s="63">
        <v>2978</v>
      </c>
      <c r="D91" s="38">
        <v>0.00022401433691756272</v>
      </c>
      <c r="E91" s="38">
        <v>0.00024509803921568627</v>
      </c>
      <c r="F91" s="38">
        <v>0.00022401433691756272</v>
      </c>
      <c r="G91" s="33">
        <f t="shared" si="6"/>
        <v>225.016885410078</v>
      </c>
      <c r="H91" s="34">
        <f t="shared" si="8"/>
        <v>0.00022716793862087912</v>
      </c>
      <c r="I91" s="35">
        <f t="shared" si="9"/>
        <v>0.00022716793862087912</v>
      </c>
      <c r="J91" s="36">
        <f t="shared" si="7"/>
        <v>2.271679386208791</v>
      </c>
      <c r="K91" s="66" t="s">
        <v>136</v>
      </c>
      <c r="L91" s="37"/>
    </row>
    <row r="92" spans="1:12" s="6" customFormat="1" ht="49.5" customHeight="1">
      <c r="A92" s="31">
        <v>88</v>
      </c>
      <c r="B92" s="62" t="s">
        <v>356</v>
      </c>
      <c r="C92" s="63">
        <v>21942</v>
      </c>
      <c r="D92" s="38">
        <v>0.0062724014336917565</v>
      </c>
      <c r="E92" s="38">
        <v>0.006862745098039216</v>
      </c>
      <c r="F92" s="38">
        <v>0.0062724014336917565</v>
      </c>
      <c r="G92" s="33">
        <f t="shared" si="6"/>
        <v>6300.472791482184</v>
      </c>
      <c r="H92" s="34">
        <f t="shared" si="8"/>
        <v>0.0063607022813846155</v>
      </c>
      <c r="I92" s="35">
        <f t="shared" si="9"/>
        <v>0.0063607022813846155</v>
      </c>
      <c r="J92" s="36">
        <f t="shared" si="7"/>
        <v>63.60702281384616</v>
      </c>
      <c r="K92" s="66" t="s">
        <v>137</v>
      </c>
      <c r="L92" s="37"/>
    </row>
    <row r="93" spans="1:12" s="6" customFormat="1" ht="49.5" customHeight="1">
      <c r="A93" s="31">
        <v>89</v>
      </c>
      <c r="B93" s="67" t="s">
        <v>357</v>
      </c>
      <c r="C93" s="64"/>
      <c r="D93" s="38">
        <v>0.0017921146953405018</v>
      </c>
      <c r="E93" s="38">
        <v>0.00196078431372549</v>
      </c>
      <c r="F93" s="38">
        <v>0.0017921146953405018</v>
      </c>
      <c r="G93" s="33">
        <f t="shared" si="6"/>
        <v>1800.135083280624</v>
      </c>
      <c r="H93" s="34">
        <f t="shared" si="8"/>
        <v>0.001817343508967033</v>
      </c>
      <c r="I93" s="35">
        <f t="shared" si="9"/>
        <v>0.001817343508967033</v>
      </c>
      <c r="J93" s="36">
        <f t="shared" si="7"/>
        <v>18.173435089670328</v>
      </c>
      <c r="K93" s="66" t="s">
        <v>138</v>
      </c>
      <c r="L93" s="37"/>
    </row>
    <row r="94" spans="1:12" s="6" customFormat="1" ht="49.5" customHeight="1">
      <c r="A94" s="31">
        <v>90</v>
      </c>
      <c r="B94" s="67" t="s">
        <v>358</v>
      </c>
      <c r="C94" s="64"/>
      <c r="D94" s="38">
        <v>0.0017921146953405018</v>
      </c>
      <c r="E94" s="38">
        <v>0.00196078431372549</v>
      </c>
      <c r="F94" s="38">
        <v>0.0017921146953405018</v>
      </c>
      <c r="G94" s="33">
        <f t="shared" si="6"/>
        <v>1800.135083280624</v>
      </c>
      <c r="H94" s="34">
        <f t="shared" si="8"/>
        <v>0.001817343508967033</v>
      </c>
      <c r="I94" s="35">
        <f t="shared" si="9"/>
        <v>0.001817343508967033</v>
      </c>
      <c r="J94" s="36">
        <f t="shared" si="7"/>
        <v>18.173435089670328</v>
      </c>
      <c r="K94" s="66" t="s">
        <v>139</v>
      </c>
      <c r="L94" s="37"/>
    </row>
    <row r="95" spans="1:12" s="6" customFormat="1" ht="49.5" customHeight="1">
      <c r="A95" s="31">
        <v>91</v>
      </c>
      <c r="B95" s="67" t="s">
        <v>359</v>
      </c>
      <c r="C95" s="64"/>
      <c r="D95" s="38">
        <v>0.005973715651135006</v>
      </c>
      <c r="E95" s="38">
        <v>0.006535947712418301</v>
      </c>
      <c r="F95" s="38">
        <v>0.005973715651135006</v>
      </c>
      <c r="G95" s="33">
        <f t="shared" si="6"/>
        <v>6000.450277602081</v>
      </c>
      <c r="H95" s="34">
        <f t="shared" si="8"/>
        <v>0.006057811696556777</v>
      </c>
      <c r="I95" s="35">
        <f t="shared" si="9"/>
        <v>0.006057811696556777</v>
      </c>
      <c r="J95" s="36">
        <f t="shared" si="7"/>
        <v>60.57811696556777</v>
      </c>
      <c r="K95" s="66" t="s">
        <v>140</v>
      </c>
      <c r="L95" s="37"/>
    </row>
    <row r="96" spans="1:12" s="6" customFormat="1" ht="49.5" customHeight="1">
      <c r="A96" s="31">
        <v>92</v>
      </c>
      <c r="B96" s="62" t="s">
        <v>360</v>
      </c>
      <c r="C96" s="63">
        <v>22307</v>
      </c>
      <c r="D96" s="38">
        <v>0.0015360983102918587</v>
      </c>
      <c r="E96" s="38">
        <f>144/85680</f>
        <v>0.0016806722689075631</v>
      </c>
      <c r="F96" s="38">
        <f>144/93744</f>
        <v>0.0015360983102918587</v>
      </c>
      <c r="G96" s="33">
        <f t="shared" si="6"/>
        <v>1542.9729285262492</v>
      </c>
      <c r="H96" s="34">
        <f t="shared" si="8"/>
        <v>0.0015577230076860283</v>
      </c>
      <c r="I96" s="35">
        <f t="shared" si="9"/>
        <v>0.0015577230076860283</v>
      </c>
      <c r="J96" s="36">
        <f t="shared" si="7"/>
        <v>15.577230076860282</v>
      </c>
      <c r="K96" s="66" t="s">
        <v>142</v>
      </c>
      <c r="L96" s="37"/>
    </row>
    <row r="97" spans="1:12" s="6" customFormat="1" ht="49.5" customHeight="1">
      <c r="A97" s="31">
        <v>93</v>
      </c>
      <c r="B97" s="62" t="s">
        <v>361</v>
      </c>
      <c r="C97" s="63">
        <v>21095</v>
      </c>
      <c r="D97" s="38">
        <v>0.004896313364055299</v>
      </c>
      <c r="E97" s="38">
        <v>0.005357142857142857</v>
      </c>
      <c r="F97" s="38">
        <v>0.004896313364055299</v>
      </c>
      <c r="G97" s="33">
        <f t="shared" si="6"/>
        <v>4918.226209677419</v>
      </c>
      <c r="H97" s="34">
        <f t="shared" si="8"/>
        <v>0.004965242086999215</v>
      </c>
      <c r="I97" s="35">
        <f t="shared" si="9"/>
        <v>0.004965242086999215</v>
      </c>
      <c r="J97" s="36">
        <f t="shared" si="7"/>
        <v>49.65242086999215</v>
      </c>
      <c r="K97" s="66" t="s">
        <v>212</v>
      </c>
      <c r="L97" s="37"/>
    </row>
    <row r="98" spans="1:12" s="6" customFormat="1" ht="49.5" customHeight="1">
      <c r="A98" s="31">
        <v>94</v>
      </c>
      <c r="B98" s="69" t="s">
        <v>362</v>
      </c>
      <c r="C98" s="64" t="s">
        <v>60</v>
      </c>
      <c r="D98" s="38">
        <v>0.0030721966205837174</v>
      </c>
      <c r="E98" s="38">
        <f>288/85680</f>
        <v>0.0033613445378151263</v>
      </c>
      <c r="F98" s="38">
        <f>288/93744</f>
        <v>0.0030721966205837174</v>
      </c>
      <c r="G98" s="33">
        <f t="shared" si="6"/>
        <v>3085.9458570524985</v>
      </c>
      <c r="H98" s="34">
        <f t="shared" si="8"/>
        <v>0.0031154460153720565</v>
      </c>
      <c r="I98" s="35">
        <f t="shared" si="9"/>
        <v>0.0031154460153720565</v>
      </c>
      <c r="J98" s="36">
        <f t="shared" si="7"/>
        <v>31.154460153720564</v>
      </c>
      <c r="K98" s="66" t="s">
        <v>143</v>
      </c>
      <c r="L98" s="37"/>
    </row>
    <row r="99" spans="1:12" s="6" customFormat="1" ht="49.5" customHeight="1">
      <c r="A99" s="31">
        <v>95</v>
      </c>
      <c r="B99" s="67" t="s">
        <v>363</v>
      </c>
      <c r="C99" s="63">
        <v>1481</v>
      </c>
      <c r="D99" s="38">
        <v>0.0030721966205837174</v>
      </c>
      <c r="E99" s="38">
        <f>288/85680</f>
        <v>0.0033613445378151263</v>
      </c>
      <c r="F99" s="38"/>
      <c r="G99" s="33">
        <f t="shared" si="6"/>
        <v>854.2162103551098</v>
      </c>
      <c r="H99" s="34">
        <f aca="true" t="shared" si="10" ref="H99:H130">G99/$G$181</f>
        <v>0.0008623821065217644</v>
      </c>
      <c r="I99" s="35">
        <f aca="true" t="shared" si="11" ref="I99:I130">G99/$G$181</f>
        <v>0.0008623821065217644</v>
      </c>
      <c r="J99" s="36">
        <f t="shared" si="7"/>
        <v>8.623821065217644</v>
      </c>
      <c r="K99" s="66" t="s">
        <v>144</v>
      </c>
      <c r="L99" s="37"/>
    </row>
    <row r="100" spans="1:12" s="6" customFormat="1" ht="49.5" customHeight="1">
      <c r="A100" s="31">
        <v>96</v>
      </c>
      <c r="B100" s="69" t="s">
        <v>364</v>
      </c>
      <c r="C100" s="63">
        <v>3489</v>
      </c>
      <c r="D100" s="38">
        <v>0.0030721966205837174</v>
      </c>
      <c r="E100" s="38">
        <f>288/85680</f>
        <v>0.0033613445378151263</v>
      </c>
      <c r="F100" s="38">
        <f>288/93744</f>
        <v>0.0030721966205837174</v>
      </c>
      <c r="G100" s="33">
        <f t="shared" si="6"/>
        <v>3085.9458570524985</v>
      </c>
      <c r="H100" s="34">
        <f t="shared" si="10"/>
        <v>0.0031154460153720565</v>
      </c>
      <c r="I100" s="35">
        <f t="shared" si="11"/>
        <v>0.0031154460153720565</v>
      </c>
      <c r="J100" s="36">
        <f t="shared" si="7"/>
        <v>31.154460153720564</v>
      </c>
      <c r="K100" s="66" t="s">
        <v>145</v>
      </c>
      <c r="L100" s="37"/>
    </row>
    <row r="101" spans="1:12" s="6" customFormat="1" ht="49.5" customHeight="1">
      <c r="A101" s="31">
        <v>97</v>
      </c>
      <c r="B101" s="62" t="s">
        <v>365</v>
      </c>
      <c r="C101" s="63">
        <v>17961</v>
      </c>
      <c r="D101" s="38">
        <v>0.013142174432497013</v>
      </c>
      <c r="E101" s="38">
        <v>0.01437908496732026</v>
      </c>
      <c r="F101" s="38">
        <v>0.013142174432497013</v>
      </c>
      <c r="G101" s="33">
        <f t="shared" si="6"/>
        <v>13200.990610724577</v>
      </c>
      <c r="H101" s="34">
        <f t="shared" si="10"/>
        <v>0.013327185732424909</v>
      </c>
      <c r="I101" s="35">
        <f t="shared" si="11"/>
        <v>0.013327185732424909</v>
      </c>
      <c r="J101" s="36">
        <f t="shared" si="7"/>
        <v>133.27185732424908</v>
      </c>
      <c r="K101" s="66" t="s">
        <v>153</v>
      </c>
      <c r="L101" s="37"/>
    </row>
    <row r="102" spans="1:12" s="6" customFormat="1" ht="49.5" customHeight="1">
      <c r="A102" s="31">
        <v>98</v>
      </c>
      <c r="B102" s="69" t="s">
        <v>366</v>
      </c>
      <c r="C102" s="63">
        <v>5756</v>
      </c>
      <c r="D102" s="38">
        <v>0.002240143369175627</v>
      </c>
      <c r="E102" s="38">
        <v>0.0024509803921568627</v>
      </c>
      <c r="F102" s="38">
        <v>0.002240143369175627</v>
      </c>
      <c r="G102" s="33">
        <f t="shared" si="6"/>
        <v>2250.1688541007798</v>
      </c>
      <c r="H102" s="34">
        <f t="shared" si="10"/>
        <v>0.0022716793862087906</v>
      </c>
      <c r="I102" s="35">
        <f t="shared" si="11"/>
        <v>0.0022716793862087906</v>
      </c>
      <c r="J102" s="36">
        <f t="shared" si="7"/>
        <v>22.716793862087908</v>
      </c>
      <c r="K102" s="66" t="s">
        <v>149</v>
      </c>
      <c r="L102" s="37"/>
    </row>
    <row r="103" spans="1:12" s="6" customFormat="1" ht="49.5" customHeight="1">
      <c r="A103" s="31">
        <v>99</v>
      </c>
      <c r="B103" s="62" t="s">
        <v>367</v>
      </c>
      <c r="C103" s="63">
        <v>16329</v>
      </c>
      <c r="D103" s="38">
        <v>0.007672491039426524</v>
      </c>
      <c r="E103" s="38">
        <v>0.008394607843137255</v>
      </c>
      <c r="F103" s="38">
        <v>0.007672491039426524</v>
      </c>
      <c r="G103" s="33">
        <f t="shared" si="6"/>
        <v>7706.828325295172</v>
      </c>
      <c r="H103" s="34">
        <f t="shared" si="10"/>
        <v>0.00778050189776511</v>
      </c>
      <c r="I103" s="35">
        <f t="shared" si="11"/>
        <v>0.00778050189776511</v>
      </c>
      <c r="J103" s="36">
        <f t="shared" si="7"/>
        <v>77.8050189776511</v>
      </c>
      <c r="K103" s="66" t="s">
        <v>159</v>
      </c>
      <c r="L103" s="37"/>
    </row>
    <row r="104" spans="1:12" s="6" customFormat="1" ht="49.5" customHeight="1">
      <c r="A104" s="31">
        <v>100</v>
      </c>
      <c r="B104" s="67" t="s">
        <v>368</v>
      </c>
      <c r="C104" s="64" t="s">
        <v>61</v>
      </c>
      <c r="D104" s="38">
        <v>0.001941457586618877</v>
      </c>
      <c r="E104" s="38">
        <v>0.0021241830065359475</v>
      </c>
      <c r="F104" s="38">
        <v>0.001941457586618877</v>
      </c>
      <c r="G104" s="33">
        <f t="shared" si="6"/>
        <v>1950.146340220676</v>
      </c>
      <c r="H104" s="34">
        <f t="shared" si="10"/>
        <v>0.001968788801380952</v>
      </c>
      <c r="I104" s="35">
        <f t="shared" si="11"/>
        <v>0.001968788801380952</v>
      </c>
      <c r="J104" s="36">
        <f t="shared" si="7"/>
        <v>19.68788801380952</v>
      </c>
      <c r="K104" s="66" t="s">
        <v>150</v>
      </c>
      <c r="L104" s="37"/>
    </row>
    <row r="105" spans="1:12" s="6" customFormat="1" ht="49.5" customHeight="1">
      <c r="A105" s="31">
        <v>101</v>
      </c>
      <c r="B105" s="67" t="s">
        <v>369</v>
      </c>
      <c r="C105" s="64"/>
      <c r="D105" s="38">
        <v>0.0013440860215053765</v>
      </c>
      <c r="E105" s="38">
        <v>0.0014705882352941176</v>
      </c>
      <c r="F105" s="38">
        <v>0.0013440860215053765</v>
      </c>
      <c r="G105" s="33">
        <f t="shared" si="6"/>
        <v>1350.1013124604683</v>
      </c>
      <c r="H105" s="34">
        <f t="shared" si="10"/>
        <v>0.001363007631725275</v>
      </c>
      <c r="I105" s="35">
        <f t="shared" si="11"/>
        <v>0.001363007631725275</v>
      </c>
      <c r="J105" s="36">
        <f t="shared" si="7"/>
        <v>13.630076317252751</v>
      </c>
      <c r="K105" s="66" t="s">
        <v>151</v>
      </c>
      <c r="L105" s="37"/>
    </row>
    <row r="106" spans="1:12" s="6" customFormat="1" ht="49.5" customHeight="1">
      <c r="A106" s="31">
        <v>102</v>
      </c>
      <c r="B106" s="67" t="s">
        <v>370</v>
      </c>
      <c r="C106" s="64"/>
      <c r="D106" s="38">
        <v>0.0020161290322580645</v>
      </c>
      <c r="E106" s="38">
        <v>0.0014705882352941176</v>
      </c>
      <c r="F106" s="38">
        <v>0.0020161290322580645</v>
      </c>
      <c r="G106" s="33">
        <f t="shared" si="6"/>
        <v>1916.2115275142314</v>
      </c>
      <c r="H106" s="34">
        <f t="shared" si="10"/>
        <v>0.0019345295881847528</v>
      </c>
      <c r="I106" s="35">
        <f t="shared" si="11"/>
        <v>0.0019345295881847528</v>
      </c>
      <c r="J106" s="36">
        <f t="shared" si="7"/>
        <v>19.345295881847527</v>
      </c>
      <c r="K106" s="66" t="s">
        <v>236</v>
      </c>
      <c r="L106" s="37"/>
    </row>
    <row r="107" spans="1:12" s="6" customFormat="1" ht="49.5" customHeight="1">
      <c r="A107" s="31">
        <v>103</v>
      </c>
      <c r="B107" s="67" t="s">
        <v>371</v>
      </c>
      <c r="C107" s="64" t="s">
        <v>62</v>
      </c>
      <c r="D107" s="38">
        <v>0.0006720430107526882</v>
      </c>
      <c r="E107" s="38"/>
      <c r="F107" s="38">
        <v>0.0006720430107526882</v>
      </c>
      <c r="G107" s="33">
        <f aca="true" t="shared" si="12" ref="G107:G149">115944*D107+148159*E107+726428*F107</f>
        <v>566.1102150537635</v>
      </c>
      <c r="H107" s="34">
        <f t="shared" si="10"/>
        <v>0.0005715219564594782</v>
      </c>
      <c r="I107" s="35">
        <f t="shared" si="11"/>
        <v>0.0005715219564594782</v>
      </c>
      <c r="J107" s="36">
        <f aca="true" t="shared" si="13" ref="J107:J149">$J$3*H107</f>
        <v>5.715219564594782</v>
      </c>
      <c r="K107" s="66" t="s">
        <v>152</v>
      </c>
      <c r="L107" s="37"/>
    </row>
    <row r="108" spans="1:12" s="6" customFormat="1" ht="49.5" customHeight="1">
      <c r="A108" s="31">
        <v>104</v>
      </c>
      <c r="B108" s="67" t="s">
        <v>372</v>
      </c>
      <c r="C108" s="64" t="s">
        <v>63</v>
      </c>
      <c r="D108" s="38">
        <v>0.005040322580645161</v>
      </c>
      <c r="E108" s="38">
        <v>0.0055147058823529415</v>
      </c>
      <c r="F108" s="38">
        <v>0.005040322580645161</v>
      </c>
      <c r="G108" s="33">
        <f t="shared" si="12"/>
        <v>5062.879921726755</v>
      </c>
      <c r="H108" s="34">
        <f t="shared" si="10"/>
        <v>0.00511127861896978</v>
      </c>
      <c r="I108" s="35">
        <f t="shared" si="11"/>
        <v>0.00511127861896978</v>
      </c>
      <c r="J108" s="36">
        <f t="shared" si="13"/>
        <v>51.1127861896978</v>
      </c>
      <c r="K108" s="66" t="s">
        <v>154</v>
      </c>
      <c r="L108" s="37"/>
    </row>
    <row r="109" spans="1:12" s="6" customFormat="1" ht="49.5" customHeight="1">
      <c r="A109" s="31">
        <v>105</v>
      </c>
      <c r="B109" s="62" t="s">
        <v>373</v>
      </c>
      <c r="C109" s="63">
        <v>15509</v>
      </c>
      <c r="D109" s="38">
        <f>2167/281232</f>
        <v>0.007705382033339023</v>
      </c>
      <c r="E109" s="38">
        <f>2167/257040</f>
        <v>0.008430594460006225</v>
      </c>
      <c r="F109" s="38">
        <v>0.005344342037890425</v>
      </c>
      <c r="G109" s="33">
        <f t="shared" si="12"/>
        <v>6024.740956974188</v>
      </c>
      <c r="H109" s="34">
        <f t="shared" si="10"/>
        <v>0.006082334583141959</v>
      </c>
      <c r="I109" s="35">
        <f t="shared" si="11"/>
        <v>0.006082334583141959</v>
      </c>
      <c r="J109" s="36">
        <f t="shared" si="13"/>
        <v>60.823345831419594</v>
      </c>
      <c r="K109" s="66" t="s">
        <v>227</v>
      </c>
      <c r="L109" s="37"/>
    </row>
    <row r="110" spans="1:12" s="6" customFormat="1" ht="49.5" customHeight="1">
      <c r="A110" s="31">
        <v>106</v>
      </c>
      <c r="B110" s="62" t="s">
        <v>374</v>
      </c>
      <c r="C110" s="63">
        <v>26972</v>
      </c>
      <c r="D110" s="38">
        <v>0.0015681003584229391</v>
      </c>
      <c r="E110" s="38">
        <v>0.001715686274509804</v>
      </c>
      <c r="F110" s="38">
        <v>0.0015681003584229391</v>
      </c>
      <c r="G110" s="33">
        <f t="shared" si="12"/>
        <v>1575.118197870546</v>
      </c>
      <c r="H110" s="34">
        <f t="shared" si="10"/>
        <v>0.0015901755703461539</v>
      </c>
      <c r="I110" s="35">
        <f t="shared" si="11"/>
        <v>0.0015901755703461539</v>
      </c>
      <c r="J110" s="36">
        <f t="shared" si="13"/>
        <v>15.90175570346154</v>
      </c>
      <c r="K110" s="66" t="s">
        <v>156</v>
      </c>
      <c r="L110" s="37"/>
    </row>
    <row r="111" spans="1:12" s="6" customFormat="1" ht="49.5" customHeight="1">
      <c r="A111" s="31">
        <v>107</v>
      </c>
      <c r="B111" s="62" t="s">
        <v>375</v>
      </c>
      <c r="C111" s="63">
        <v>15622</v>
      </c>
      <c r="D111" s="38">
        <f>1471/93744</f>
        <v>0.01569167093360642</v>
      </c>
      <c r="E111" s="38">
        <f>1471/85680</f>
        <v>0.017168534080298788</v>
      </c>
      <c r="F111" s="38">
        <f>1471/93744</f>
        <v>0.01569167093360642</v>
      </c>
      <c r="G111" s="33">
        <f t="shared" si="12"/>
        <v>15761.897068486895</v>
      </c>
      <c r="H111" s="34">
        <f t="shared" si="10"/>
        <v>0.015912573224348248</v>
      </c>
      <c r="I111" s="35">
        <f t="shared" si="11"/>
        <v>0.015912573224348248</v>
      </c>
      <c r="J111" s="36">
        <f t="shared" si="13"/>
        <v>159.12573224348247</v>
      </c>
      <c r="K111" s="66" t="s">
        <v>217</v>
      </c>
      <c r="L111" s="37"/>
    </row>
    <row r="112" spans="1:12" s="6" customFormat="1" ht="49.5" customHeight="1">
      <c r="A112" s="31">
        <v>108</v>
      </c>
      <c r="B112" s="62" t="s">
        <v>376</v>
      </c>
      <c r="C112" s="63">
        <v>18715</v>
      </c>
      <c r="D112" s="38">
        <f>411/53568</f>
        <v>0.007672491039426524</v>
      </c>
      <c r="E112" s="38">
        <f>411/48960</f>
        <v>0.008394607843137255</v>
      </c>
      <c r="F112" s="38">
        <f>411/53568</f>
        <v>0.007672491039426524</v>
      </c>
      <c r="G112" s="33">
        <f t="shared" si="12"/>
        <v>7706.828325295172</v>
      </c>
      <c r="H112" s="34">
        <f t="shared" si="10"/>
        <v>0.00778050189776511</v>
      </c>
      <c r="I112" s="35">
        <f t="shared" si="11"/>
        <v>0.00778050189776511</v>
      </c>
      <c r="J112" s="36">
        <f t="shared" si="13"/>
        <v>77.8050189776511</v>
      </c>
      <c r="K112" s="66" t="s">
        <v>157</v>
      </c>
      <c r="L112" s="37"/>
    </row>
    <row r="113" spans="1:12" s="6" customFormat="1" ht="49.5" customHeight="1">
      <c r="A113" s="31">
        <v>109</v>
      </c>
      <c r="B113" s="62" t="s">
        <v>377</v>
      </c>
      <c r="C113" s="63">
        <v>18332</v>
      </c>
      <c r="D113" s="38">
        <v>0.0031362007168458782</v>
      </c>
      <c r="E113" s="38">
        <v>0.003431372549019608</v>
      </c>
      <c r="F113" s="38">
        <v>0.0031362007168458782</v>
      </c>
      <c r="G113" s="33">
        <f t="shared" si="12"/>
        <v>3150.236395741092</v>
      </c>
      <c r="H113" s="34">
        <f t="shared" si="10"/>
        <v>0.0031803511406923077</v>
      </c>
      <c r="I113" s="35">
        <f t="shared" si="11"/>
        <v>0.0031803511406923077</v>
      </c>
      <c r="J113" s="36">
        <f t="shared" si="13"/>
        <v>31.80351140692308</v>
      </c>
      <c r="K113" s="66" t="s">
        <v>158</v>
      </c>
      <c r="L113" s="37"/>
    </row>
    <row r="114" spans="1:12" s="6" customFormat="1" ht="49.5" customHeight="1">
      <c r="A114" s="31">
        <v>110</v>
      </c>
      <c r="B114" s="62" t="s">
        <v>378</v>
      </c>
      <c r="C114" s="63">
        <v>12055</v>
      </c>
      <c r="D114" s="38">
        <v>0.030988649940262843</v>
      </c>
      <c r="E114" s="38">
        <v>0.03390522875816993</v>
      </c>
      <c r="F114" s="38">
        <v>0.02180406212664277</v>
      </c>
      <c r="G114" s="33">
        <f t="shared" si="12"/>
        <v>24455.394058788388</v>
      </c>
      <c r="H114" s="34">
        <f t="shared" si="10"/>
        <v>0.02468917586505459</v>
      </c>
      <c r="I114" s="35">
        <f t="shared" si="11"/>
        <v>0.02468917586505459</v>
      </c>
      <c r="J114" s="36">
        <f t="shared" si="13"/>
        <v>246.8917586505459</v>
      </c>
      <c r="K114" s="66" t="s">
        <v>164</v>
      </c>
      <c r="L114" s="37"/>
    </row>
    <row r="115" spans="1:12" s="6" customFormat="1" ht="49.5" customHeight="1">
      <c r="A115" s="31">
        <v>111</v>
      </c>
      <c r="B115" s="62" t="s">
        <v>379</v>
      </c>
      <c r="C115" s="63">
        <v>15196</v>
      </c>
      <c r="D115" s="38">
        <v>0.0015681003584229391</v>
      </c>
      <c r="E115" s="38">
        <v>0.001715686274509804</v>
      </c>
      <c r="F115" s="38">
        <v>0.0015681003584229391</v>
      </c>
      <c r="G115" s="33">
        <f t="shared" si="12"/>
        <v>1575.118197870546</v>
      </c>
      <c r="H115" s="34">
        <f t="shared" si="10"/>
        <v>0.0015901755703461539</v>
      </c>
      <c r="I115" s="35">
        <f t="shared" si="11"/>
        <v>0.0015901755703461539</v>
      </c>
      <c r="J115" s="36">
        <f t="shared" si="13"/>
        <v>15.90175570346154</v>
      </c>
      <c r="K115" s="66" t="s">
        <v>162</v>
      </c>
      <c r="L115" s="37"/>
    </row>
    <row r="116" spans="1:12" s="6" customFormat="1" ht="49.5" customHeight="1">
      <c r="A116" s="31">
        <v>112</v>
      </c>
      <c r="B116" s="62" t="s">
        <v>380</v>
      </c>
      <c r="C116" s="63">
        <v>15697</v>
      </c>
      <c r="D116" s="38">
        <v>0.0030615292712066907</v>
      </c>
      <c r="E116" s="38">
        <v>0.003349673202614379</v>
      </c>
      <c r="F116" s="38">
        <v>0.0017921146953405018</v>
      </c>
      <c r="G116" s="33">
        <f t="shared" si="12"/>
        <v>2153.0924757537423</v>
      </c>
      <c r="H116" s="34">
        <f t="shared" si="10"/>
        <v>0.002173675004370123</v>
      </c>
      <c r="I116" s="35">
        <f t="shared" si="11"/>
        <v>0.002173675004370123</v>
      </c>
      <c r="J116" s="36">
        <f t="shared" si="13"/>
        <v>21.73675004370123</v>
      </c>
      <c r="K116" s="66" t="s">
        <v>224</v>
      </c>
      <c r="L116" s="37"/>
    </row>
    <row r="117" spans="1:12" s="6" customFormat="1" ht="49.5" customHeight="1">
      <c r="A117" s="31">
        <v>113</v>
      </c>
      <c r="B117" s="62" t="s">
        <v>381</v>
      </c>
      <c r="C117" s="63">
        <v>17959</v>
      </c>
      <c r="D117" s="38">
        <v>0.0030615292712066907</v>
      </c>
      <c r="E117" s="38">
        <v>0.003349673202614379</v>
      </c>
      <c r="F117" s="38">
        <v>0.0017921146953405018</v>
      </c>
      <c r="G117" s="33">
        <f t="shared" si="12"/>
        <v>2153.0924757537423</v>
      </c>
      <c r="H117" s="34">
        <f t="shared" si="10"/>
        <v>0.002173675004370123</v>
      </c>
      <c r="I117" s="35">
        <f t="shared" si="11"/>
        <v>0.002173675004370123</v>
      </c>
      <c r="J117" s="36">
        <f t="shared" si="13"/>
        <v>21.73675004370123</v>
      </c>
      <c r="K117" s="66" t="s">
        <v>225</v>
      </c>
      <c r="L117" s="37"/>
    </row>
    <row r="118" spans="1:12" s="6" customFormat="1" ht="49.5" customHeight="1">
      <c r="A118" s="31">
        <v>114</v>
      </c>
      <c r="B118" s="62" t="s">
        <v>382</v>
      </c>
      <c r="C118" s="63">
        <v>28961</v>
      </c>
      <c r="D118" s="38">
        <f>123/40176</f>
        <v>0.0030615292712066907</v>
      </c>
      <c r="E118" s="38">
        <f>123/36720</f>
        <v>0.003349673202614379</v>
      </c>
      <c r="F118" s="38">
        <v>0.0017921146953405018</v>
      </c>
      <c r="G118" s="33">
        <f t="shared" si="12"/>
        <v>2153.0924757537423</v>
      </c>
      <c r="H118" s="34">
        <f t="shared" si="10"/>
        <v>0.002173675004370123</v>
      </c>
      <c r="I118" s="35">
        <f t="shared" si="11"/>
        <v>0.002173675004370123</v>
      </c>
      <c r="J118" s="36">
        <f t="shared" si="13"/>
        <v>21.73675004370123</v>
      </c>
      <c r="K118" s="66" t="s">
        <v>163</v>
      </c>
      <c r="L118" s="37"/>
    </row>
    <row r="119" spans="1:12" s="6" customFormat="1" ht="49.5" customHeight="1">
      <c r="A119" s="31">
        <v>115</v>
      </c>
      <c r="B119" s="62" t="s">
        <v>383</v>
      </c>
      <c r="C119" s="63">
        <v>19511</v>
      </c>
      <c r="D119" s="38">
        <v>0.0010080645161290322</v>
      </c>
      <c r="E119" s="38">
        <v>0.0011029411764705882</v>
      </c>
      <c r="F119" s="38">
        <v>0.0010080645161290322</v>
      </c>
      <c r="G119" s="33">
        <f t="shared" si="12"/>
        <v>1012.575984345351</v>
      </c>
      <c r="H119" s="34">
        <f t="shared" si="10"/>
        <v>0.0010222557237939559</v>
      </c>
      <c r="I119" s="35">
        <f t="shared" si="11"/>
        <v>0.0010222557237939559</v>
      </c>
      <c r="J119" s="36">
        <f t="shared" si="13"/>
        <v>10.22255723793956</v>
      </c>
      <c r="K119" s="66" t="s">
        <v>165</v>
      </c>
      <c r="L119" s="37"/>
    </row>
    <row r="120" spans="1:12" s="6" customFormat="1" ht="49.5" customHeight="1">
      <c r="A120" s="31">
        <v>116</v>
      </c>
      <c r="B120" s="62" t="s">
        <v>0</v>
      </c>
      <c r="C120" s="63">
        <v>20520</v>
      </c>
      <c r="D120" s="38">
        <f>123/66960</f>
        <v>0.0018369175627240143</v>
      </c>
      <c r="E120" s="38">
        <f>123/61200</f>
        <v>0.0020098039215686275</v>
      </c>
      <c r="F120" s="38">
        <f>123/66960</f>
        <v>0.0018369175627240143</v>
      </c>
      <c r="G120" s="33">
        <f t="shared" si="12"/>
        <v>1845.1384603626398</v>
      </c>
      <c r="H120" s="34">
        <f t="shared" si="10"/>
        <v>0.0018627770966912088</v>
      </c>
      <c r="I120" s="35">
        <f t="shared" si="11"/>
        <v>0.0018627770966912088</v>
      </c>
      <c r="J120" s="36">
        <f t="shared" si="13"/>
        <v>18.627770966912088</v>
      </c>
      <c r="K120" s="66" t="s">
        <v>169</v>
      </c>
      <c r="L120" s="37"/>
    </row>
    <row r="121" spans="1:12" s="6" customFormat="1" ht="49.5" customHeight="1">
      <c r="A121" s="31">
        <v>117</v>
      </c>
      <c r="B121" s="62" t="s">
        <v>1</v>
      </c>
      <c r="C121" s="63">
        <v>21494</v>
      </c>
      <c r="D121" s="38">
        <v>0.0072132616487455194</v>
      </c>
      <c r="E121" s="38">
        <v>0.007892156862745098</v>
      </c>
      <c r="F121" s="38">
        <v>0.0072132616487455194</v>
      </c>
      <c r="G121" s="33">
        <f t="shared" si="12"/>
        <v>7245.543710204512</v>
      </c>
      <c r="H121" s="34">
        <f t="shared" si="10"/>
        <v>0.0073148076235923076</v>
      </c>
      <c r="I121" s="35">
        <f t="shared" si="11"/>
        <v>0.0073148076235923076</v>
      </c>
      <c r="J121" s="36">
        <f t="shared" si="13"/>
        <v>73.14807623592307</v>
      </c>
      <c r="K121" s="66" t="s">
        <v>204</v>
      </c>
      <c r="L121" s="37"/>
    </row>
    <row r="122" spans="1:12" s="6" customFormat="1" ht="49.5" customHeight="1">
      <c r="A122" s="31">
        <v>118</v>
      </c>
      <c r="B122" s="62" t="s">
        <v>2</v>
      </c>
      <c r="C122" s="63">
        <v>24199</v>
      </c>
      <c r="D122" s="38">
        <f>123/66960</f>
        <v>0.0018369175627240143</v>
      </c>
      <c r="E122" s="38">
        <f>123/61200</f>
        <v>0.0020098039215686275</v>
      </c>
      <c r="F122" s="38">
        <f>123/66960</f>
        <v>0.0018369175627240143</v>
      </c>
      <c r="G122" s="33">
        <f t="shared" si="12"/>
        <v>1845.1384603626398</v>
      </c>
      <c r="H122" s="34">
        <f t="shared" si="10"/>
        <v>0.0018627770966912088</v>
      </c>
      <c r="I122" s="35">
        <f t="shared" si="11"/>
        <v>0.0018627770966912088</v>
      </c>
      <c r="J122" s="36">
        <f t="shared" si="13"/>
        <v>18.627770966912088</v>
      </c>
      <c r="K122" s="66" t="s">
        <v>170</v>
      </c>
      <c r="L122" s="37"/>
    </row>
    <row r="123" spans="1:12" s="6" customFormat="1" ht="49.5" customHeight="1">
      <c r="A123" s="31">
        <v>119</v>
      </c>
      <c r="B123" s="62" t="s">
        <v>3</v>
      </c>
      <c r="C123" s="63">
        <v>18123</v>
      </c>
      <c r="D123" s="38">
        <v>0.012544802867383513</v>
      </c>
      <c r="E123" s="38">
        <v>0.013725490196078431</v>
      </c>
      <c r="F123" s="38">
        <v>0.012544802867383513</v>
      </c>
      <c r="G123" s="33">
        <f t="shared" si="12"/>
        <v>12600.945582964368</v>
      </c>
      <c r="H123" s="34">
        <f t="shared" si="10"/>
        <v>0.012721404562769231</v>
      </c>
      <c r="I123" s="35">
        <f t="shared" si="11"/>
        <v>0.012721404562769231</v>
      </c>
      <c r="J123" s="36">
        <f t="shared" si="13"/>
        <v>127.21404562769231</v>
      </c>
      <c r="K123" s="66" t="s">
        <v>171</v>
      </c>
      <c r="L123" s="37"/>
    </row>
    <row r="124" spans="1:12" s="6" customFormat="1" ht="49.5" customHeight="1">
      <c r="A124" s="31">
        <v>120</v>
      </c>
      <c r="B124" s="62" t="s">
        <v>4</v>
      </c>
      <c r="C124" s="63">
        <v>24741</v>
      </c>
      <c r="D124" s="38">
        <v>0.0017921146953405018</v>
      </c>
      <c r="E124" s="38">
        <v>0.00196078431372549</v>
      </c>
      <c r="F124" s="38">
        <v>0.0017921146953405018</v>
      </c>
      <c r="G124" s="33">
        <f t="shared" si="12"/>
        <v>1800.135083280624</v>
      </c>
      <c r="H124" s="34">
        <f t="shared" si="10"/>
        <v>0.001817343508967033</v>
      </c>
      <c r="I124" s="35">
        <f t="shared" si="11"/>
        <v>0.001817343508967033</v>
      </c>
      <c r="J124" s="36">
        <f t="shared" si="13"/>
        <v>18.173435089670328</v>
      </c>
      <c r="K124" s="66" t="s">
        <v>172</v>
      </c>
      <c r="L124" s="37"/>
    </row>
    <row r="125" spans="1:12" s="6" customFormat="1" ht="49.5" customHeight="1">
      <c r="A125" s="31">
        <v>121</v>
      </c>
      <c r="B125" s="62" t="s">
        <v>5</v>
      </c>
      <c r="C125" s="63">
        <v>22373</v>
      </c>
      <c r="D125" s="38">
        <v>0.0017921146953405018</v>
      </c>
      <c r="E125" s="38">
        <v>0.00196078431372549</v>
      </c>
      <c r="F125" s="38">
        <v>0.0017921146953405018</v>
      </c>
      <c r="G125" s="33">
        <f t="shared" si="12"/>
        <v>1800.135083280624</v>
      </c>
      <c r="H125" s="34">
        <f t="shared" si="10"/>
        <v>0.001817343508967033</v>
      </c>
      <c r="I125" s="35">
        <f t="shared" si="11"/>
        <v>0.001817343508967033</v>
      </c>
      <c r="J125" s="36">
        <f t="shared" si="13"/>
        <v>18.173435089670328</v>
      </c>
      <c r="K125" s="66" t="s">
        <v>173</v>
      </c>
      <c r="L125" s="37"/>
    </row>
    <row r="126" spans="1:12" s="6" customFormat="1" ht="49.5" customHeight="1">
      <c r="A126" s="31">
        <v>122</v>
      </c>
      <c r="B126" s="62" t="s">
        <v>6</v>
      </c>
      <c r="C126" s="63">
        <v>16379</v>
      </c>
      <c r="D126" s="38">
        <v>7.467144563918757E-05</v>
      </c>
      <c r="E126" s="38">
        <v>8.169934640522875E-05</v>
      </c>
      <c r="F126" s="38">
        <v>7.467144563918757E-05</v>
      </c>
      <c r="G126" s="33">
        <f t="shared" si="12"/>
        <v>75.005628470026</v>
      </c>
      <c r="H126" s="34">
        <f t="shared" si="10"/>
        <v>7.572264620695969E-05</v>
      </c>
      <c r="I126" s="35">
        <f t="shared" si="11"/>
        <v>7.572264620695969E-05</v>
      </c>
      <c r="J126" s="36">
        <f t="shared" si="13"/>
        <v>0.7572264620695969</v>
      </c>
      <c r="K126" s="66" t="s">
        <v>174</v>
      </c>
      <c r="L126" s="37"/>
    </row>
    <row r="127" spans="1:12" s="6" customFormat="1" ht="49.5" customHeight="1">
      <c r="A127" s="31">
        <v>123</v>
      </c>
      <c r="B127" s="62" t="s">
        <v>7</v>
      </c>
      <c r="C127" s="63">
        <v>22096</v>
      </c>
      <c r="D127" s="38">
        <v>3.7335722819593785E-05</v>
      </c>
      <c r="E127" s="38">
        <v>4.0849673202614376E-05</v>
      </c>
      <c r="F127" s="38">
        <v>3.7335722819593785E-05</v>
      </c>
      <c r="G127" s="33">
        <f t="shared" si="12"/>
        <v>37.502814235013</v>
      </c>
      <c r="H127" s="34">
        <f t="shared" si="10"/>
        <v>3.7861323103479846E-05</v>
      </c>
      <c r="I127" s="35">
        <f t="shared" si="11"/>
        <v>3.7861323103479846E-05</v>
      </c>
      <c r="J127" s="36">
        <f t="shared" si="13"/>
        <v>0.37861323103479844</v>
      </c>
      <c r="K127" s="66" t="s">
        <v>175</v>
      </c>
      <c r="L127" s="37"/>
    </row>
    <row r="128" spans="1:12" s="6" customFormat="1" ht="49.5" customHeight="1">
      <c r="A128" s="31">
        <v>124</v>
      </c>
      <c r="B128" s="62" t="s">
        <v>8</v>
      </c>
      <c r="C128" s="63">
        <v>12686</v>
      </c>
      <c r="D128" s="38">
        <f>291/107136</f>
        <v>0.002716173835125448</v>
      </c>
      <c r="E128" s="38">
        <f>291/97920</f>
        <v>0.002971813725490196</v>
      </c>
      <c r="F128" s="38">
        <f>291/107136</f>
        <v>0.002716173835125448</v>
      </c>
      <c r="G128" s="33">
        <f t="shared" si="12"/>
        <v>2728.329735597196</v>
      </c>
      <c r="H128" s="34">
        <f t="shared" si="10"/>
        <v>0.002754411255778159</v>
      </c>
      <c r="I128" s="35">
        <f t="shared" si="11"/>
        <v>0.002754411255778159</v>
      </c>
      <c r="J128" s="36">
        <f t="shared" si="13"/>
        <v>27.54411255778159</v>
      </c>
      <c r="K128" s="66" t="s">
        <v>176</v>
      </c>
      <c r="L128" s="37"/>
    </row>
    <row r="129" spans="1:12" s="6" customFormat="1" ht="49.5" customHeight="1">
      <c r="A129" s="31">
        <v>125</v>
      </c>
      <c r="B129" s="62" t="s">
        <v>9</v>
      </c>
      <c r="C129" s="63">
        <v>16603</v>
      </c>
      <c r="D129" s="38">
        <f>291/107136</f>
        <v>0.002716173835125448</v>
      </c>
      <c r="E129" s="38">
        <f>291/97920</f>
        <v>0.002971813725490196</v>
      </c>
      <c r="F129" s="38">
        <f>291/107136</f>
        <v>0.002716173835125448</v>
      </c>
      <c r="G129" s="33">
        <f t="shared" si="12"/>
        <v>2728.329735597196</v>
      </c>
      <c r="H129" s="34">
        <f t="shared" si="10"/>
        <v>0.002754411255778159</v>
      </c>
      <c r="I129" s="35">
        <f t="shared" si="11"/>
        <v>0.002754411255778159</v>
      </c>
      <c r="J129" s="36">
        <f t="shared" si="13"/>
        <v>27.54411255778159</v>
      </c>
      <c r="K129" s="66" t="s">
        <v>177</v>
      </c>
      <c r="L129" s="37"/>
    </row>
    <row r="130" spans="1:12" s="6" customFormat="1" ht="49.5" customHeight="1">
      <c r="A130" s="31">
        <v>126</v>
      </c>
      <c r="B130" s="62" t="s">
        <v>10</v>
      </c>
      <c r="C130" s="63">
        <v>17373</v>
      </c>
      <c r="D130" s="38">
        <f>291/107136</f>
        <v>0.002716173835125448</v>
      </c>
      <c r="E130" s="38">
        <f>291/97920</f>
        <v>0.002971813725490196</v>
      </c>
      <c r="F130" s="38">
        <f>291/107136</f>
        <v>0.002716173835125448</v>
      </c>
      <c r="G130" s="33">
        <f t="shared" si="12"/>
        <v>2728.329735597196</v>
      </c>
      <c r="H130" s="34">
        <f t="shared" si="10"/>
        <v>0.002754411255778159</v>
      </c>
      <c r="I130" s="35">
        <f t="shared" si="11"/>
        <v>0.002754411255778159</v>
      </c>
      <c r="J130" s="36">
        <f t="shared" si="13"/>
        <v>27.54411255778159</v>
      </c>
      <c r="K130" s="66" t="s">
        <v>178</v>
      </c>
      <c r="L130" s="37"/>
    </row>
    <row r="131" spans="1:12" s="6" customFormat="1" ht="49.5" customHeight="1">
      <c r="A131" s="31">
        <v>127</v>
      </c>
      <c r="B131" s="62" t="s">
        <v>11</v>
      </c>
      <c r="C131" s="63">
        <v>17148</v>
      </c>
      <c r="D131" s="38">
        <f>306/160704</f>
        <v>0.0019041218637992831</v>
      </c>
      <c r="E131" s="38">
        <f>306/146880</f>
        <v>0.0020833333333333333</v>
      </c>
      <c r="F131" s="38">
        <f>306/160704</f>
        <v>0.0019041218637992831</v>
      </c>
      <c r="G131" s="33">
        <f t="shared" si="12"/>
        <v>1912.643525985663</v>
      </c>
      <c r="H131" s="34">
        <f aca="true" t="shared" si="14" ref="H131:H162">G131/$G$181</f>
        <v>0.0019309274782774723</v>
      </c>
      <c r="I131" s="35">
        <f aca="true" t="shared" si="15" ref="I131:I162">G131/$G$181</f>
        <v>0.0019309274782774723</v>
      </c>
      <c r="J131" s="36">
        <f t="shared" si="13"/>
        <v>19.30927478277472</v>
      </c>
      <c r="K131" s="66" t="s">
        <v>179</v>
      </c>
      <c r="L131" s="37"/>
    </row>
    <row r="132" spans="1:12" s="6" customFormat="1" ht="49.5" customHeight="1">
      <c r="A132" s="31">
        <v>128</v>
      </c>
      <c r="B132" s="62" t="s">
        <v>215</v>
      </c>
      <c r="C132" s="63">
        <v>12806</v>
      </c>
      <c r="D132" s="38">
        <f>153/160704</f>
        <v>0.0009520609318996416</v>
      </c>
      <c r="E132" s="38">
        <f>153/146880</f>
        <v>0.0010416666666666667</v>
      </c>
      <c r="F132" s="38">
        <f>153/160704</f>
        <v>0.0009520609318996416</v>
      </c>
      <c r="G132" s="33">
        <f t="shared" si="12"/>
        <v>956.3217629928315</v>
      </c>
      <c r="H132" s="34">
        <f t="shared" si="14"/>
        <v>0.0009654637391387362</v>
      </c>
      <c r="I132" s="35">
        <f t="shared" si="15"/>
        <v>0.0009654637391387362</v>
      </c>
      <c r="J132" s="36">
        <f t="shared" si="13"/>
        <v>9.65463739138736</v>
      </c>
      <c r="K132" s="66" t="s">
        <v>180</v>
      </c>
      <c r="L132" s="37"/>
    </row>
    <row r="133" spans="1:12" s="6" customFormat="1" ht="49.5" customHeight="1">
      <c r="A133" s="31">
        <v>129</v>
      </c>
      <c r="B133" s="62" t="s">
        <v>12</v>
      </c>
      <c r="C133" s="63">
        <v>20743</v>
      </c>
      <c r="D133" s="38">
        <f>153/60704</f>
        <v>0.0025204269899841854</v>
      </c>
      <c r="E133" s="38">
        <f>153/146880</f>
        <v>0.0010416666666666667</v>
      </c>
      <c r="F133" s="38">
        <f>153/160704</f>
        <v>0.0009520609318996416</v>
      </c>
      <c r="G133" s="33">
        <f t="shared" si="12"/>
        <v>1138.164397231386</v>
      </c>
      <c r="H133" s="34">
        <f t="shared" si="14"/>
        <v>0.0011490447015099839</v>
      </c>
      <c r="I133" s="35">
        <f t="shared" si="15"/>
        <v>0.0011490447015099839</v>
      </c>
      <c r="J133" s="36">
        <f t="shared" si="13"/>
        <v>11.49044701509984</v>
      </c>
      <c r="K133" s="66" t="s">
        <v>181</v>
      </c>
      <c r="L133" s="37"/>
    </row>
    <row r="134" spans="1:12" s="6" customFormat="1" ht="49.5" customHeight="1">
      <c r="A134" s="31">
        <v>130</v>
      </c>
      <c r="B134" s="62" t="s">
        <v>13</v>
      </c>
      <c r="C134" s="63">
        <v>18679</v>
      </c>
      <c r="D134" s="38">
        <v>0.0047789725209080045</v>
      </c>
      <c r="E134" s="38">
        <v>0.00522875816993464</v>
      </c>
      <c r="F134" s="38">
        <v>0.0047789725209080045</v>
      </c>
      <c r="G134" s="33">
        <f t="shared" si="12"/>
        <v>4800.360222081664</v>
      </c>
      <c r="H134" s="34">
        <f t="shared" si="14"/>
        <v>0.00484624935724542</v>
      </c>
      <c r="I134" s="35">
        <f t="shared" si="15"/>
        <v>0.00484624935724542</v>
      </c>
      <c r="J134" s="36">
        <f t="shared" si="13"/>
        <v>48.4624935724542</v>
      </c>
      <c r="K134" s="66" t="s">
        <v>182</v>
      </c>
      <c r="L134" s="37"/>
    </row>
    <row r="135" spans="1:12" s="6" customFormat="1" ht="49.5" customHeight="1">
      <c r="A135" s="31">
        <v>131</v>
      </c>
      <c r="B135" s="62" t="s">
        <v>14</v>
      </c>
      <c r="C135" s="63">
        <v>18967</v>
      </c>
      <c r="D135" s="38">
        <v>0.006869772998805257</v>
      </c>
      <c r="E135" s="38">
        <v>0.007516339869281046</v>
      </c>
      <c r="F135" s="38">
        <v>0.006869772998805257</v>
      </c>
      <c r="G135" s="33">
        <f t="shared" si="12"/>
        <v>6900.517819242393</v>
      </c>
      <c r="H135" s="34">
        <f t="shared" si="14"/>
        <v>0.0069664834510402935</v>
      </c>
      <c r="I135" s="35">
        <f t="shared" si="15"/>
        <v>0.0069664834510402935</v>
      </c>
      <c r="J135" s="36">
        <f t="shared" si="13"/>
        <v>69.66483451040294</v>
      </c>
      <c r="K135" s="66" t="s">
        <v>183</v>
      </c>
      <c r="L135" s="37"/>
    </row>
    <row r="136" spans="1:12" s="6" customFormat="1" ht="49.5" customHeight="1">
      <c r="A136" s="31">
        <v>132</v>
      </c>
      <c r="B136" s="62" t="s">
        <v>15</v>
      </c>
      <c r="C136" s="63">
        <v>13904</v>
      </c>
      <c r="D136" s="38">
        <f>813/80352</f>
        <v>0.010117980884109916</v>
      </c>
      <c r="E136" s="38"/>
      <c r="F136" s="38">
        <f>813/80352</f>
        <v>0.010117980884109916</v>
      </c>
      <c r="G136" s="33">
        <f t="shared" si="12"/>
        <v>8523.103793309438</v>
      </c>
      <c r="H136" s="34">
        <f t="shared" si="14"/>
        <v>0.008604580566695478</v>
      </c>
      <c r="I136" s="35">
        <f t="shared" si="15"/>
        <v>0.008604580566695478</v>
      </c>
      <c r="J136" s="36">
        <f t="shared" si="13"/>
        <v>86.04580566695478</v>
      </c>
      <c r="K136" s="66" t="s">
        <v>184</v>
      </c>
      <c r="L136" s="37"/>
    </row>
    <row r="137" spans="1:12" s="6" customFormat="1" ht="49.5" customHeight="1">
      <c r="A137" s="31">
        <v>133</v>
      </c>
      <c r="B137" s="62" t="s">
        <v>16</v>
      </c>
      <c r="C137" s="63">
        <v>17246</v>
      </c>
      <c r="D137" s="38">
        <f>357/53568</f>
        <v>0.006664426523297491</v>
      </c>
      <c r="E137" s="38">
        <f>357/48960</f>
        <v>0.007291666666666667</v>
      </c>
      <c r="F137" s="38">
        <f>357/53568</f>
        <v>0.006664426523297491</v>
      </c>
      <c r="G137" s="33">
        <f t="shared" si="12"/>
        <v>6694.252340949821</v>
      </c>
      <c r="H137" s="34">
        <f t="shared" si="14"/>
        <v>0.006758246173971153</v>
      </c>
      <c r="I137" s="35">
        <f t="shared" si="15"/>
        <v>0.006758246173971153</v>
      </c>
      <c r="J137" s="36">
        <f t="shared" si="13"/>
        <v>67.58246173971153</v>
      </c>
      <c r="K137" s="66" t="s">
        <v>186</v>
      </c>
      <c r="L137" s="37"/>
    </row>
    <row r="138" spans="1:12" s="6" customFormat="1" ht="49.5" customHeight="1">
      <c r="A138" s="31">
        <v>134</v>
      </c>
      <c r="B138" s="62" t="s">
        <v>17</v>
      </c>
      <c r="C138" s="63">
        <v>18741</v>
      </c>
      <c r="D138" s="38">
        <v>0.002688172043010753</v>
      </c>
      <c r="E138" s="38">
        <v>0.0029411764705882353</v>
      </c>
      <c r="F138" s="38">
        <v>0.002688172043010753</v>
      </c>
      <c r="G138" s="33">
        <f t="shared" si="12"/>
        <v>2700.2026249209366</v>
      </c>
      <c r="H138" s="34">
        <f t="shared" si="14"/>
        <v>0.00272601526345055</v>
      </c>
      <c r="I138" s="35">
        <f t="shared" si="15"/>
        <v>0.00272601526345055</v>
      </c>
      <c r="J138" s="36">
        <f t="shared" si="13"/>
        <v>27.260152634505502</v>
      </c>
      <c r="K138" s="66" t="s">
        <v>188</v>
      </c>
      <c r="L138" s="37"/>
    </row>
    <row r="139" spans="1:12" s="6" customFormat="1" ht="49.5" customHeight="1">
      <c r="A139" s="31">
        <v>135</v>
      </c>
      <c r="B139" s="62" t="s">
        <v>18</v>
      </c>
      <c r="C139" s="63">
        <v>21753</v>
      </c>
      <c r="D139" s="38">
        <v>0.0023894862604540022</v>
      </c>
      <c r="E139" s="38">
        <v>0.00261437908496732</v>
      </c>
      <c r="F139" s="38">
        <v>0.0023894862604540022</v>
      </c>
      <c r="G139" s="33">
        <f t="shared" si="12"/>
        <v>2400.180111040832</v>
      </c>
      <c r="H139" s="34">
        <f t="shared" si="14"/>
        <v>0.00242312467862271</v>
      </c>
      <c r="I139" s="35">
        <f t="shared" si="15"/>
        <v>0.00242312467862271</v>
      </c>
      <c r="J139" s="36">
        <f t="shared" si="13"/>
        <v>24.2312467862271</v>
      </c>
      <c r="K139" s="66" t="s">
        <v>238</v>
      </c>
      <c r="L139" s="37"/>
    </row>
    <row r="140" spans="1:12" s="6" customFormat="1" ht="49.5" customHeight="1">
      <c r="A140" s="31">
        <v>136</v>
      </c>
      <c r="B140" s="62" t="s">
        <v>19</v>
      </c>
      <c r="C140" s="63">
        <v>19844</v>
      </c>
      <c r="D140" s="38">
        <f>1002/80352</f>
        <v>0.012470131421744324</v>
      </c>
      <c r="E140" s="38">
        <v>0.013643790849673203</v>
      </c>
      <c r="F140" s="38">
        <f>1002/80352</f>
        <v>0.012470131421744324</v>
      </c>
      <c r="G140" s="33">
        <f t="shared" si="12"/>
        <v>12525.93995449434</v>
      </c>
      <c r="H140" s="34">
        <f t="shared" si="14"/>
        <v>0.01264568191656227</v>
      </c>
      <c r="I140" s="35">
        <f t="shared" si="15"/>
        <v>0.01264568191656227</v>
      </c>
      <c r="J140" s="36">
        <f t="shared" si="13"/>
        <v>126.45681916562269</v>
      </c>
      <c r="K140" s="66" t="s">
        <v>189</v>
      </c>
      <c r="L140" s="37"/>
    </row>
    <row r="141" spans="1:12" s="6" customFormat="1" ht="49.5" customHeight="1">
      <c r="A141" s="31">
        <v>137</v>
      </c>
      <c r="B141" s="62" t="s">
        <v>20</v>
      </c>
      <c r="C141" s="63">
        <v>18504</v>
      </c>
      <c r="D141" s="38">
        <f>288/93744</f>
        <v>0.0030721966205837174</v>
      </c>
      <c r="E141" s="38">
        <f>288/85680</f>
        <v>0.0033613445378151263</v>
      </c>
      <c r="F141" s="38">
        <v>0.01015531660692951</v>
      </c>
      <c r="G141" s="33">
        <f t="shared" si="12"/>
        <v>8231.322542493699</v>
      </c>
      <c r="H141" s="34">
        <f t="shared" si="14"/>
        <v>0.008310010027443563</v>
      </c>
      <c r="I141" s="35">
        <f t="shared" si="15"/>
        <v>0.008310010027443563</v>
      </c>
      <c r="J141" s="36">
        <f t="shared" si="13"/>
        <v>83.10010027443563</v>
      </c>
      <c r="K141" s="66" t="s">
        <v>190</v>
      </c>
      <c r="L141" s="37"/>
    </row>
    <row r="142" spans="1:12" s="6" customFormat="1" ht="49.5" customHeight="1">
      <c r="A142" s="31">
        <v>138</v>
      </c>
      <c r="B142" s="62" t="s">
        <v>21</v>
      </c>
      <c r="C142" s="63">
        <v>24865</v>
      </c>
      <c r="D142" s="38">
        <v>0.0025388291517323774</v>
      </c>
      <c r="E142" s="38">
        <v>0.002777777777777778</v>
      </c>
      <c r="F142" s="38">
        <v>0.0025388291517323774</v>
      </c>
      <c r="G142" s="33">
        <f t="shared" si="12"/>
        <v>2550.191367980884</v>
      </c>
      <c r="H142" s="34">
        <f t="shared" si="14"/>
        <v>0.00257456997103663</v>
      </c>
      <c r="I142" s="35">
        <f t="shared" si="15"/>
        <v>0.00257456997103663</v>
      </c>
      <c r="J142" s="36">
        <f t="shared" si="13"/>
        <v>25.7456997103663</v>
      </c>
      <c r="K142" s="66" t="s">
        <v>191</v>
      </c>
      <c r="L142" s="37"/>
    </row>
    <row r="143" spans="1:12" s="6" customFormat="1" ht="49.5" customHeight="1">
      <c r="A143" s="31">
        <v>139</v>
      </c>
      <c r="B143" s="62" t="s">
        <v>22</v>
      </c>
      <c r="C143" s="63">
        <v>25340</v>
      </c>
      <c r="D143" s="38">
        <v>0.0025388291517323774</v>
      </c>
      <c r="E143" s="38">
        <v>0.002777777777777778</v>
      </c>
      <c r="F143" s="38">
        <v>0.0025388291517323774</v>
      </c>
      <c r="G143" s="33">
        <f t="shared" si="12"/>
        <v>2550.191367980884</v>
      </c>
      <c r="H143" s="34">
        <f t="shared" si="14"/>
        <v>0.00257456997103663</v>
      </c>
      <c r="I143" s="35">
        <f t="shared" si="15"/>
        <v>0.00257456997103663</v>
      </c>
      <c r="J143" s="36">
        <f t="shared" si="13"/>
        <v>25.7456997103663</v>
      </c>
      <c r="K143" s="66" t="s">
        <v>192</v>
      </c>
      <c r="L143" s="37"/>
    </row>
    <row r="144" spans="1:12" s="6" customFormat="1" ht="49.5" customHeight="1">
      <c r="A144" s="31">
        <v>140</v>
      </c>
      <c r="B144" s="62" t="s">
        <v>23</v>
      </c>
      <c r="C144" s="63">
        <v>27356</v>
      </c>
      <c r="D144" s="38">
        <v>0.0025388291517323774</v>
      </c>
      <c r="E144" s="38">
        <v>0.002777777777777778</v>
      </c>
      <c r="F144" s="38">
        <v>0.0025388291517323774</v>
      </c>
      <c r="G144" s="33">
        <f t="shared" si="12"/>
        <v>2550.191367980884</v>
      </c>
      <c r="H144" s="34">
        <f t="shared" si="14"/>
        <v>0.00257456997103663</v>
      </c>
      <c r="I144" s="35">
        <f t="shared" si="15"/>
        <v>0.00257456997103663</v>
      </c>
      <c r="J144" s="36">
        <f t="shared" si="13"/>
        <v>25.7456997103663</v>
      </c>
      <c r="K144" s="66" t="s">
        <v>193</v>
      </c>
      <c r="L144" s="37"/>
    </row>
    <row r="145" spans="1:12" s="6" customFormat="1" ht="49.5" customHeight="1">
      <c r="A145" s="31">
        <v>141</v>
      </c>
      <c r="B145" s="62" t="s">
        <v>24</v>
      </c>
      <c r="C145" s="63">
        <v>11811</v>
      </c>
      <c r="D145" s="38">
        <v>0.008363201911589008</v>
      </c>
      <c r="E145" s="38">
        <v>0.009150326797385621</v>
      </c>
      <c r="F145" s="38">
        <v>0.008363201911589008</v>
      </c>
      <c r="G145" s="33">
        <f t="shared" si="12"/>
        <v>8400.630388642912</v>
      </c>
      <c r="H145" s="34">
        <f t="shared" si="14"/>
        <v>0.008480936375179486</v>
      </c>
      <c r="I145" s="35">
        <f t="shared" si="15"/>
        <v>0.008480936375179486</v>
      </c>
      <c r="J145" s="36">
        <f t="shared" si="13"/>
        <v>84.80936375179486</v>
      </c>
      <c r="K145" s="66" t="s">
        <v>194</v>
      </c>
      <c r="L145" s="37"/>
    </row>
    <row r="146" spans="1:12" s="6" customFormat="1" ht="49.5" customHeight="1">
      <c r="A146" s="31">
        <v>142</v>
      </c>
      <c r="B146" s="62" t="s">
        <v>25</v>
      </c>
      <c r="C146" s="63">
        <v>21638</v>
      </c>
      <c r="D146" s="38">
        <v>0.0025761648745519714</v>
      </c>
      <c r="E146" s="38">
        <v>0.002818627450980392</v>
      </c>
      <c r="F146" s="38">
        <v>0.0025761648745519714</v>
      </c>
      <c r="G146" s="33">
        <f t="shared" si="12"/>
        <v>2587.694182215897</v>
      </c>
      <c r="H146" s="34">
        <f t="shared" si="14"/>
        <v>0.0026124312941401095</v>
      </c>
      <c r="I146" s="35">
        <f t="shared" si="15"/>
        <v>0.0026124312941401095</v>
      </c>
      <c r="J146" s="36">
        <f t="shared" si="13"/>
        <v>26.124312941401094</v>
      </c>
      <c r="K146" s="66" t="s">
        <v>196</v>
      </c>
      <c r="L146" s="37"/>
    </row>
    <row r="147" spans="1:12" s="6" customFormat="1" ht="49.5" customHeight="1">
      <c r="A147" s="31">
        <v>143</v>
      </c>
      <c r="B147" s="62" t="s">
        <v>26</v>
      </c>
      <c r="C147" s="63">
        <v>27673</v>
      </c>
      <c r="D147" s="38">
        <v>0.0017921146953405018</v>
      </c>
      <c r="E147" s="38">
        <v>0.00196078431372549</v>
      </c>
      <c r="F147" s="38">
        <v>0.0017921146953405018</v>
      </c>
      <c r="G147" s="33">
        <f t="shared" si="12"/>
        <v>1800.135083280624</v>
      </c>
      <c r="H147" s="34">
        <f t="shared" si="14"/>
        <v>0.001817343508967033</v>
      </c>
      <c r="I147" s="35">
        <f t="shared" si="15"/>
        <v>0.001817343508967033</v>
      </c>
      <c r="J147" s="36">
        <f t="shared" si="13"/>
        <v>18.173435089670328</v>
      </c>
      <c r="K147" s="66" t="s">
        <v>197</v>
      </c>
      <c r="L147" s="37"/>
    </row>
    <row r="148" spans="1:12" s="6" customFormat="1" ht="49.5" customHeight="1">
      <c r="A148" s="31">
        <v>144</v>
      </c>
      <c r="B148" s="62" t="s">
        <v>27</v>
      </c>
      <c r="C148" s="63">
        <v>20288</v>
      </c>
      <c r="D148" s="38">
        <f>97/107136</f>
        <v>0.0009053912783751494</v>
      </c>
      <c r="E148" s="38">
        <f>97/97920</f>
        <v>0.0009906045751633986</v>
      </c>
      <c r="F148" s="38">
        <f>97/107136</f>
        <v>0.0009053912783751494</v>
      </c>
      <c r="G148" s="33">
        <f t="shared" si="12"/>
        <v>909.4432451990654</v>
      </c>
      <c r="H148" s="34">
        <f t="shared" si="14"/>
        <v>0.0009181370852593865</v>
      </c>
      <c r="I148" s="35">
        <f t="shared" si="15"/>
        <v>0.0009181370852593865</v>
      </c>
      <c r="J148" s="36">
        <f t="shared" si="13"/>
        <v>9.181370852593865</v>
      </c>
      <c r="K148" s="66" t="s">
        <v>198</v>
      </c>
      <c r="L148" s="37"/>
    </row>
    <row r="149" spans="1:12" s="6" customFormat="1" ht="49.5" customHeight="1">
      <c r="A149" s="31">
        <v>145</v>
      </c>
      <c r="B149" s="62" t="s">
        <v>28</v>
      </c>
      <c r="C149" s="63">
        <v>18792</v>
      </c>
      <c r="D149" s="38">
        <f>97/107136</f>
        <v>0.0009053912783751494</v>
      </c>
      <c r="E149" s="38">
        <f>97/97920</f>
        <v>0.0009906045751633986</v>
      </c>
      <c r="F149" s="38">
        <f>97/107136</f>
        <v>0.0009053912783751494</v>
      </c>
      <c r="G149" s="33">
        <f t="shared" si="12"/>
        <v>909.4432451990654</v>
      </c>
      <c r="H149" s="34">
        <f t="shared" si="14"/>
        <v>0.0009181370852593865</v>
      </c>
      <c r="I149" s="35">
        <f t="shared" si="15"/>
        <v>0.0009181370852593865</v>
      </c>
      <c r="J149" s="36">
        <f t="shared" si="13"/>
        <v>9.181370852593865</v>
      </c>
      <c r="K149" s="66" t="s">
        <v>199</v>
      </c>
      <c r="L149" s="37"/>
    </row>
    <row r="150" spans="1:12" s="6" customFormat="1" ht="49.5" customHeight="1">
      <c r="A150" s="31">
        <v>146</v>
      </c>
      <c r="B150" s="62" t="s">
        <v>29</v>
      </c>
      <c r="C150" s="63">
        <v>21814</v>
      </c>
      <c r="D150" s="38">
        <f>97/107136</f>
        <v>0.0009053912783751494</v>
      </c>
      <c r="E150" s="38">
        <f>97/97920</f>
        <v>0.0009906045751633986</v>
      </c>
      <c r="F150" s="38">
        <f>97/107136</f>
        <v>0.0009053912783751494</v>
      </c>
      <c r="G150" s="33">
        <f aca="true" t="shared" si="16" ref="G150:G179">115944*D150+148159*E150+726428*F150</f>
        <v>909.4432451990654</v>
      </c>
      <c r="H150" s="34">
        <f t="shared" si="14"/>
        <v>0.0009181370852593865</v>
      </c>
      <c r="I150" s="35">
        <f t="shared" si="15"/>
        <v>0.0009181370852593865</v>
      </c>
      <c r="J150" s="36">
        <f aca="true" t="shared" si="17" ref="J150:J179">$J$3*H150</f>
        <v>9.181370852593865</v>
      </c>
      <c r="K150" s="66" t="s">
        <v>200</v>
      </c>
      <c r="L150" s="37"/>
    </row>
    <row r="151" spans="1:12" s="6" customFormat="1" ht="49.5" customHeight="1">
      <c r="A151" s="31">
        <v>147</v>
      </c>
      <c r="B151" s="69" t="s">
        <v>30</v>
      </c>
      <c r="C151" s="63">
        <v>16928</v>
      </c>
      <c r="D151" s="38">
        <v>0.0005120327700972862</v>
      </c>
      <c r="E151" s="38">
        <v>0.0005602240896358543</v>
      </c>
      <c r="F151" s="38">
        <v>0.0005120327700972862</v>
      </c>
      <c r="G151" s="33">
        <f t="shared" si="16"/>
        <v>514.3243095087498</v>
      </c>
      <c r="H151" s="34">
        <f t="shared" si="14"/>
        <v>0.0005192410025620095</v>
      </c>
      <c r="I151" s="35">
        <f t="shared" si="15"/>
        <v>0.0005192410025620095</v>
      </c>
      <c r="J151" s="36">
        <f t="shared" si="17"/>
        <v>5.192410025620094</v>
      </c>
      <c r="K151" s="66" t="s">
        <v>202</v>
      </c>
      <c r="L151" s="37"/>
    </row>
    <row r="152" spans="1:12" s="6" customFormat="1" ht="49.5" customHeight="1">
      <c r="A152" s="31">
        <v>148</v>
      </c>
      <c r="B152" s="62" t="s">
        <v>31</v>
      </c>
      <c r="C152" s="63">
        <v>21279</v>
      </c>
      <c r="D152" s="38">
        <f>4247/2179548</f>
        <v>0.0019485691528702282</v>
      </c>
      <c r="E152" s="38">
        <f>137/64260</f>
        <v>0.002131963896669779</v>
      </c>
      <c r="F152" s="38">
        <f>81/105462</f>
        <v>0.0007680491551459293</v>
      </c>
      <c r="G152" s="33">
        <f t="shared" si="16"/>
        <v>1099.7269525014308</v>
      </c>
      <c r="H152" s="34">
        <f t="shared" si="14"/>
        <v>0.001110239813293507</v>
      </c>
      <c r="I152" s="35">
        <f t="shared" si="15"/>
        <v>0.001110239813293507</v>
      </c>
      <c r="J152" s="36">
        <f t="shared" si="17"/>
        <v>11.10239813293507</v>
      </c>
      <c r="K152" s="66" t="s">
        <v>203</v>
      </c>
      <c r="L152" s="37"/>
    </row>
    <row r="153" spans="1:12" s="6" customFormat="1" ht="49.5" customHeight="1">
      <c r="A153" s="31">
        <v>149</v>
      </c>
      <c r="B153" s="62" t="s">
        <v>32</v>
      </c>
      <c r="C153" s="63">
        <v>13766</v>
      </c>
      <c r="D153" s="38">
        <v>0.003360215053763441</v>
      </c>
      <c r="E153" s="38">
        <v>0.003676470588235294</v>
      </c>
      <c r="F153" s="38">
        <v>0.003360215053763441</v>
      </c>
      <c r="G153" s="33">
        <f t="shared" si="16"/>
        <v>3375.25328115117</v>
      </c>
      <c r="H153" s="34">
        <f t="shared" si="14"/>
        <v>0.0034075190793131866</v>
      </c>
      <c r="I153" s="35">
        <f t="shared" si="15"/>
        <v>0.0034075190793131866</v>
      </c>
      <c r="J153" s="36">
        <f t="shared" si="17"/>
        <v>34.07519079313187</v>
      </c>
      <c r="K153" s="66" t="s">
        <v>211</v>
      </c>
      <c r="L153" s="37"/>
    </row>
    <row r="154" spans="1:12" s="6" customFormat="1" ht="49.5" customHeight="1">
      <c r="A154" s="31">
        <v>150</v>
      </c>
      <c r="B154" s="62" t="s">
        <v>33</v>
      </c>
      <c r="C154" s="63">
        <v>22357</v>
      </c>
      <c r="D154" s="38">
        <f>4247/2179548</f>
        <v>0.0019485691528702282</v>
      </c>
      <c r="E154" s="38">
        <f>137/64260</f>
        <v>0.002131963896669779</v>
      </c>
      <c r="F154" s="38">
        <f>81/105462</f>
        <v>0.0007680491551459293</v>
      </c>
      <c r="G154" s="33">
        <f t="shared" si="16"/>
        <v>1099.7269525014308</v>
      </c>
      <c r="H154" s="34">
        <f t="shared" si="14"/>
        <v>0.001110239813293507</v>
      </c>
      <c r="I154" s="35">
        <f t="shared" si="15"/>
        <v>0.001110239813293507</v>
      </c>
      <c r="J154" s="36">
        <f t="shared" si="17"/>
        <v>11.10239813293507</v>
      </c>
      <c r="K154" s="66" t="s">
        <v>203</v>
      </c>
      <c r="L154" s="37"/>
    </row>
    <row r="155" spans="1:12" s="6" customFormat="1" ht="49.5" customHeight="1">
      <c r="A155" s="31">
        <v>151</v>
      </c>
      <c r="B155" s="62" t="s">
        <v>34</v>
      </c>
      <c r="C155" s="63">
        <v>26424</v>
      </c>
      <c r="D155" s="38">
        <v>0.0011283685118810567</v>
      </c>
      <c r="E155" s="38">
        <v>0.0012345679012345679</v>
      </c>
      <c r="F155" s="38">
        <f>18/52731</f>
        <v>0.0003413551800648575</v>
      </c>
      <c r="G155" s="33">
        <f t="shared" si="16"/>
        <v>561.7098651647038</v>
      </c>
      <c r="H155" s="34">
        <f t="shared" si="14"/>
        <v>0.0005670795413416681</v>
      </c>
      <c r="I155" s="35">
        <f t="shared" si="15"/>
        <v>0.0005670795413416681</v>
      </c>
      <c r="J155" s="36">
        <f t="shared" si="17"/>
        <v>5.6707954134166805</v>
      </c>
      <c r="K155" s="66" t="s">
        <v>213</v>
      </c>
      <c r="L155" s="37"/>
    </row>
    <row r="156" spans="1:12" s="6" customFormat="1" ht="49.5" customHeight="1">
      <c r="A156" s="31">
        <v>152</v>
      </c>
      <c r="B156" s="62" t="s">
        <v>35</v>
      </c>
      <c r="C156" s="63">
        <v>27160</v>
      </c>
      <c r="D156" s="38">
        <v>0.0011283685118810567</v>
      </c>
      <c r="E156" s="38">
        <v>0.0012345679012345679</v>
      </c>
      <c r="F156" s="38">
        <f>18/52731</f>
        <v>0.0003413551800648575</v>
      </c>
      <c r="G156" s="33">
        <f t="shared" si="16"/>
        <v>561.7098651647038</v>
      </c>
      <c r="H156" s="34">
        <f t="shared" si="14"/>
        <v>0.0005670795413416681</v>
      </c>
      <c r="I156" s="35">
        <f t="shared" si="15"/>
        <v>0.0005670795413416681</v>
      </c>
      <c r="J156" s="36">
        <f t="shared" si="17"/>
        <v>5.6707954134166805</v>
      </c>
      <c r="K156" s="66" t="s">
        <v>214</v>
      </c>
      <c r="L156" s="37"/>
    </row>
    <row r="157" spans="1:12" s="6" customFormat="1" ht="49.5" customHeight="1">
      <c r="A157" s="31">
        <v>153</v>
      </c>
      <c r="B157" s="62" t="s">
        <v>36</v>
      </c>
      <c r="C157" s="63">
        <v>28200</v>
      </c>
      <c r="D157" s="38">
        <v>0.0011283685118810567</v>
      </c>
      <c r="E157" s="38">
        <v>0.0012345679012345679</v>
      </c>
      <c r="F157" s="38">
        <f>18/52731</f>
        <v>0.0003413551800648575</v>
      </c>
      <c r="G157" s="33">
        <f t="shared" si="16"/>
        <v>561.7098651647038</v>
      </c>
      <c r="H157" s="34">
        <f t="shared" si="14"/>
        <v>0.0005670795413416681</v>
      </c>
      <c r="I157" s="35">
        <f t="shared" si="15"/>
        <v>0.0005670795413416681</v>
      </c>
      <c r="J157" s="36">
        <f t="shared" si="17"/>
        <v>5.6707954134166805</v>
      </c>
      <c r="K157" s="66" t="s">
        <v>216</v>
      </c>
      <c r="L157" s="37"/>
    </row>
    <row r="158" spans="1:12" s="6" customFormat="1" ht="49.5" customHeight="1">
      <c r="A158" s="31">
        <v>154</v>
      </c>
      <c r="B158" s="62" t="s">
        <v>37</v>
      </c>
      <c r="C158" s="63">
        <v>21386</v>
      </c>
      <c r="D158" s="38">
        <v>0.005376344086021506</v>
      </c>
      <c r="E158" s="38">
        <v>0.0058823529411764705</v>
      </c>
      <c r="F158" s="38">
        <v>0.005376344086021506</v>
      </c>
      <c r="G158" s="33">
        <f t="shared" si="16"/>
        <v>5400.405249841873</v>
      </c>
      <c r="H158" s="34">
        <f t="shared" si="14"/>
        <v>0.0054520305269011</v>
      </c>
      <c r="I158" s="35">
        <f t="shared" si="15"/>
        <v>0.0054520305269011</v>
      </c>
      <c r="J158" s="36">
        <f t="shared" si="17"/>
        <v>54.520305269011004</v>
      </c>
      <c r="K158" s="66" t="s">
        <v>218</v>
      </c>
      <c r="L158" s="37"/>
    </row>
    <row r="159" spans="1:12" s="6" customFormat="1" ht="49.5" customHeight="1">
      <c r="A159" s="31">
        <v>155</v>
      </c>
      <c r="B159" s="62" t="s">
        <v>38</v>
      </c>
      <c r="C159" s="63">
        <v>14992</v>
      </c>
      <c r="D159" s="38">
        <v>0.004032258064516129</v>
      </c>
      <c r="E159" s="38">
        <v>0.004411764705882353</v>
      </c>
      <c r="F159" s="38">
        <v>0.004032258064516129</v>
      </c>
      <c r="G159" s="33">
        <f t="shared" si="16"/>
        <v>4050.303937381404</v>
      </c>
      <c r="H159" s="34">
        <f t="shared" si="14"/>
        <v>0.0040890228951758235</v>
      </c>
      <c r="I159" s="35">
        <f t="shared" si="15"/>
        <v>0.0040890228951758235</v>
      </c>
      <c r="J159" s="36">
        <f t="shared" si="17"/>
        <v>40.89022895175824</v>
      </c>
      <c r="K159" s="66" t="s">
        <v>220</v>
      </c>
      <c r="L159" s="37"/>
    </row>
    <row r="160" spans="1:12" s="6" customFormat="1" ht="49.5" customHeight="1">
      <c r="A160" s="31">
        <v>156</v>
      </c>
      <c r="B160" s="62" t="s">
        <v>39</v>
      </c>
      <c r="C160" s="63">
        <v>12442</v>
      </c>
      <c r="D160" s="38">
        <v>0.0014934289127837516</v>
      </c>
      <c r="E160" s="38">
        <v>0.0016339869281045752</v>
      </c>
      <c r="F160" s="38">
        <v>0.0014934289127837516</v>
      </c>
      <c r="G160" s="33">
        <f t="shared" si="16"/>
        <v>1500.1125694005202</v>
      </c>
      <c r="H160" s="34">
        <f t="shared" si="14"/>
        <v>0.0015144529241391943</v>
      </c>
      <c r="I160" s="35">
        <f t="shared" si="15"/>
        <v>0.0015144529241391943</v>
      </c>
      <c r="J160" s="36">
        <f t="shared" si="17"/>
        <v>15.144529241391943</v>
      </c>
      <c r="K160" s="66" t="s">
        <v>222</v>
      </c>
      <c r="L160" s="37"/>
    </row>
    <row r="161" spans="1:12" s="6" customFormat="1" ht="49.5" customHeight="1">
      <c r="A161" s="31">
        <v>157</v>
      </c>
      <c r="B161" s="62" t="s">
        <v>40</v>
      </c>
      <c r="C161" s="63">
        <v>11858</v>
      </c>
      <c r="D161" s="38">
        <v>0.0008960573476702509</v>
      </c>
      <c r="E161" s="38">
        <v>0.000980392156862745</v>
      </c>
      <c r="F161" s="38">
        <v>0.0008960573476702509</v>
      </c>
      <c r="G161" s="33">
        <f t="shared" si="16"/>
        <v>900.067541640312</v>
      </c>
      <c r="H161" s="34">
        <f t="shared" si="14"/>
        <v>0.0009086717544835165</v>
      </c>
      <c r="I161" s="35">
        <f t="shared" si="15"/>
        <v>0.0009086717544835165</v>
      </c>
      <c r="J161" s="36">
        <f t="shared" si="17"/>
        <v>9.086717544835164</v>
      </c>
      <c r="K161" s="66" t="s">
        <v>223</v>
      </c>
      <c r="L161" s="37"/>
    </row>
    <row r="162" spans="1:12" s="6" customFormat="1" ht="49.5" customHeight="1">
      <c r="A162" s="31">
        <v>158</v>
      </c>
      <c r="B162" s="62" t="s">
        <v>41</v>
      </c>
      <c r="C162" s="63">
        <v>23517</v>
      </c>
      <c r="D162" s="38">
        <v>0.010752688172043012</v>
      </c>
      <c r="E162" s="38">
        <v>0.011764705882352941</v>
      </c>
      <c r="F162" s="38">
        <v>0.010752688172043012</v>
      </c>
      <c r="G162" s="33">
        <f t="shared" si="16"/>
        <v>10800.810499683746</v>
      </c>
      <c r="H162" s="34">
        <f t="shared" si="14"/>
        <v>0.0109040610538022</v>
      </c>
      <c r="I162" s="35">
        <f t="shared" si="15"/>
        <v>0.0109040610538022</v>
      </c>
      <c r="J162" s="36">
        <f t="shared" si="17"/>
        <v>109.04061053802201</v>
      </c>
      <c r="K162" s="66" t="s">
        <v>226</v>
      </c>
      <c r="L162" s="37"/>
    </row>
    <row r="163" spans="1:12" s="6" customFormat="1" ht="49.5" customHeight="1">
      <c r="A163" s="31">
        <v>159</v>
      </c>
      <c r="B163" s="62" t="s">
        <v>42</v>
      </c>
      <c r="C163" s="63">
        <v>14342</v>
      </c>
      <c r="D163" s="38">
        <v>0.007168458781362007</v>
      </c>
      <c r="E163" s="38">
        <v>0.00784313725490196</v>
      </c>
      <c r="F163" s="38">
        <v>0.007168458781362007</v>
      </c>
      <c r="G163" s="33">
        <f t="shared" si="16"/>
        <v>7200.540333122496</v>
      </c>
      <c r="H163" s="34">
        <f aca="true" t="shared" si="18" ref="H163:H179">G163/$G$181</f>
        <v>0.007269374035868132</v>
      </c>
      <c r="I163" s="35">
        <f aca="true" t="shared" si="19" ref="I163:I179">G163/$G$181</f>
        <v>0.007269374035868132</v>
      </c>
      <c r="J163" s="36">
        <f t="shared" si="17"/>
        <v>72.69374035868131</v>
      </c>
      <c r="K163" s="66" t="s">
        <v>228</v>
      </c>
      <c r="L163" s="37"/>
    </row>
    <row r="164" spans="1:12" s="6" customFormat="1" ht="49.5" customHeight="1">
      <c r="A164" s="31">
        <v>160</v>
      </c>
      <c r="B164" s="62" t="s">
        <v>43</v>
      </c>
      <c r="C164" s="63">
        <v>17669</v>
      </c>
      <c r="D164" s="38">
        <v>0.010752688172043012</v>
      </c>
      <c r="E164" s="38">
        <v>0.011764705882352941</v>
      </c>
      <c r="F164" s="38">
        <v>0.0035842293906810036</v>
      </c>
      <c r="G164" s="33">
        <f t="shared" si="16"/>
        <v>5593.4413240565045</v>
      </c>
      <c r="H164" s="34">
        <f t="shared" si="18"/>
        <v>0.005646911933151516</v>
      </c>
      <c r="I164" s="35">
        <f t="shared" si="19"/>
        <v>0.005646911933151516</v>
      </c>
      <c r="J164" s="36">
        <f t="shared" si="17"/>
        <v>56.46911933151516</v>
      </c>
      <c r="K164" s="66" t="s">
        <v>230</v>
      </c>
      <c r="L164" s="37"/>
    </row>
    <row r="165" spans="1:12" s="6" customFormat="1" ht="49.5" customHeight="1">
      <c r="A165" s="31">
        <v>161</v>
      </c>
      <c r="B165" s="62" t="s">
        <v>44</v>
      </c>
      <c r="C165" s="63">
        <v>15053</v>
      </c>
      <c r="D165" s="38">
        <v>0.0035842293906810036</v>
      </c>
      <c r="E165" s="38">
        <v>0.00392156862745098</v>
      </c>
      <c r="F165" s="38">
        <v>0.0035842293906810036</v>
      </c>
      <c r="G165" s="33">
        <f t="shared" si="16"/>
        <v>3600.270166561248</v>
      </c>
      <c r="H165" s="34">
        <f t="shared" si="18"/>
        <v>0.003634687017934066</v>
      </c>
      <c r="I165" s="35">
        <f t="shared" si="19"/>
        <v>0.003634687017934066</v>
      </c>
      <c r="J165" s="36">
        <f t="shared" si="17"/>
        <v>36.346870179340655</v>
      </c>
      <c r="K165" s="66" t="s">
        <v>231</v>
      </c>
      <c r="L165" s="37"/>
    </row>
    <row r="166" spans="1:12" s="6" customFormat="1" ht="49.5" customHeight="1">
      <c r="A166" s="31">
        <v>162</v>
      </c>
      <c r="B166" s="67" t="s">
        <v>45</v>
      </c>
      <c r="C166" s="64"/>
      <c r="D166" s="38">
        <v>0.030017921146953404</v>
      </c>
      <c r="E166" s="38">
        <v>0.03284313725490196</v>
      </c>
      <c r="F166" s="38">
        <v>0.030017921146953404</v>
      </c>
      <c r="G166" s="33">
        <f t="shared" si="16"/>
        <v>30152.262644950453</v>
      </c>
      <c r="H166" s="34">
        <f t="shared" si="18"/>
        <v>0.030440503775197802</v>
      </c>
      <c r="I166" s="35">
        <f t="shared" si="19"/>
        <v>0.030440503775197802</v>
      </c>
      <c r="J166" s="36">
        <f t="shared" si="17"/>
        <v>304.405037751978</v>
      </c>
      <c r="K166" s="66" t="s">
        <v>141</v>
      </c>
      <c r="L166" s="37"/>
    </row>
    <row r="167" spans="1:12" s="6" customFormat="1" ht="49.5" customHeight="1">
      <c r="A167" s="31">
        <v>163</v>
      </c>
      <c r="B167" s="62" t="s">
        <v>46</v>
      </c>
      <c r="C167" s="63">
        <v>24027</v>
      </c>
      <c r="D167" s="38">
        <v>0.006048387096774193</v>
      </c>
      <c r="E167" s="38">
        <v>0.006617647058823529</v>
      </c>
      <c r="F167" s="38">
        <v>0.006048387096774193</v>
      </c>
      <c r="G167" s="33">
        <f t="shared" si="16"/>
        <v>6075.455906072106</v>
      </c>
      <c r="H167" s="34">
        <f t="shared" si="18"/>
        <v>0.006133534342763735</v>
      </c>
      <c r="I167" s="35">
        <f t="shared" si="19"/>
        <v>0.006133534342763735</v>
      </c>
      <c r="J167" s="36">
        <f t="shared" si="17"/>
        <v>61.335343427637355</v>
      </c>
      <c r="K167" s="66" t="s">
        <v>232</v>
      </c>
      <c r="L167" s="37"/>
    </row>
    <row r="168" spans="1:12" s="6" customFormat="1" ht="49.5" customHeight="1">
      <c r="A168" s="31">
        <v>164</v>
      </c>
      <c r="B168" s="62" t="s">
        <v>47</v>
      </c>
      <c r="C168" s="63">
        <v>23961</v>
      </c>
      <c r="D168" s="38">
        <v>0.017809139784946238</v>
      </c>
      <c r="E168" s="38">
        <v>0.01948529411764706</v>
      </c>
      <c r="F168" s="38">
        <v>0.017809139784946238</v>
      </c>
      <c r="G168" s="33">
        <f t="shared" si="16"/>
        <v>17888.842390101203</v>
      </c>
      <c r="H168" s="34">
        <f t="shared" si="18"/>
        <v>0.01805985112035989</v>
      </c>
      <c r="I168" s="35">
        <f t="shared" si="19"/>
        <v>0.01805985112035989</v>
      </c>
      <c r="J168" s="36">
        <f t="shared" si="17"/>
        <v>180.59851120359892</v>
      </c>
      <c r="K168" s="66" t="s">
        <v>233</v>
      </c>
      <c r="L168" s="37"/>
    </row>
    <row r="169" spans="1:12" s="6" customFormat="1" ht="49.5" customHeight="1">
      <c r="A169" s="31">
        <v>165</v>
      </c>
      <c r="B169" s="62" t="s">
        <v>48</v>
      </c>
      <c r="C169" s="63">
        <v>22743</v>
      </c>
      <c r="D169" s="38">
        <v>3.7335722819593785E-05</v>
      </c>
      <c r="E169" s="38">
        <v>8.169934640522875E-05</v>
      </c>
      <c r="F169" s="38">
        <v>3.7335722819593785E-05</v>
      </c>
      <c r="G169" s="33">
        <f t="shared" si="16"/>
        <v>43.55506096703914</v>
      </c>
      <c r="H169" s="34">
        <f t="shared" si="18"/>
        <v>4.3971426403655355E-05</v>
      </c>
      <c r="I169" s="35">
        <f t="shared" si="19"/>
        <v>4.3971426403655355E-05</v>
      </c>
      <c r="J169" s="36">
        <f t="shared" si="17"/>
        <v>0.43971426403655356</v>
      </c>
      <c r="K169" s="66" t="s">
        <v>175</v>
      </c>
      <c r="L169" s="37"/>
    </row>
    <row r="170" spans="1:12" s="6" customFormat="1" ht="49.5" customHeight="1">
      <c r="A170" s="31">
        <v>166</v>
      </c>
      <c r="B170" s="62" t="s">
        <v>49</v>
      </c>
      <c r="C170" s="63">
        <v>17997</v>
      </c>
      <c r="D170" s="38">
        <v>0.0047789725209080045</v>
      </c>
      <c r="E170" s="38">
        <v>0.00522875816993464</v>
      </c>
      <c r="F170" s="38">
        <v>0.0047789725209080045</v>
      </c>
      <c r="G170" s="33">
        <f t="shared" si="16"/>
        <v>4800.360222081664</v>
      </c>
      <c r="H170" s="34">
        <f t="shared" si="18"/>
        <v>0.00484624935724542</v>
      </c>
      <c r="I170" s="35">
        <f t="shared" si="19"/>
        <v>0.00484624935724542</v>
      </c>
      <c r="J170" s="36">
        <f t="shared" si="17"/>
        <v>48.4624935724542</v>
      </c>
      <c r="K170" s="66" t="s">
        <v>234</v>
      </c>
      <c r="L170" s="37"/>
    </row>
    <row r="171" spans="1:12" s="6" customFormat="1" ht="49.5" customHeight="1">
      <c r="A171" s="31">
        <v>167</v>
      </c>
      <c r="B171" s="62" t="s">
        <v>50</v>
      </c>
      <c r="C171" s="63">
        <v>28353</v>
      </c>
      <c r="D171" s="38">
        <v>0.003994922341696535</v>
      </c>
      <c r="E171" s="38">
        <v>0.004370915032679739</v>
      </c>
      <c r="F171" s="38">
        <v>0.003994922341696535</v>
      </c>
      <c r="G171" s="33">
        <f t="shared" si="16"/>
        <v>4012.8011231463915</v>
      </c>
      <c r="H171" s="34">
        <f t="shared" si="18"/>
        <v>0.0040511615720723445</v>
      </c>
      <c r="I171" s="35">
        <f t="shared" si="19"/>
        <v>0.0040511615720723445</v>
      </c>
      <c r="J171" s="36">
        <f t="shared" si="17"/>
        <v>40.51161572072345</v>
      </c>
      <c r="K171" s="66" t="s">
        <v>235</v>
      </c>
      <c r="L171" s="37"/>
    </row>
    <row r="172" spans="1:12" s="6" customFormat="1" ht="49.5" customHeight="1">
      <c r="A172" s="31">
        <v>168</v>
      </c>
      <c r="B172" s="67" t="s">
        <v>64</v>
      </c>
      <c r="C172" s="64"/>
      <c r="D172" s="38"/>
      <c r="E172" s="38">
        <v>0.0014705882352941176</v>
      </c>
      <c r="F172" s="38"/>
      <c r="G172" s="33">
        <f t="shared" si="16"/>
        <v>217.88088235294117</v>
      </c>
      <c r="H172" s="34">
        <f t="shared" si="18"/>
        <v>0.0002199637188063182</v>
      </c>
      <c r="I172" s="35">
        <f t="shared" si="19"/>
        <v>0.0002199637188063182</v>
      </c>
      <c r="J172" s="36">
        <f t="shared" si="17"/>
        <v>2.199637188063182</v>
      </c>
      <c r="K172" s="66" t="s">
        <v>237</v>
      </c>
      <c r="L172" s="37"/>
    </row>
    <row r="173" spans="1:12" s="6" customFormat="1" ht="49.5" customHeight="1">
      <c r="A173" s="31">
        <v>169</v>
      </c>
      <c r="B173" s="61" t="s">
        <v>65</v>
      </c>
      <c r="C173" s="54">
        <v>25036</v>
      </c>
      <c r="D173" s="38"/>
      <c r="E173" s="38">
        <v>0.011070261437908497</v>
      </c>
      <c r="F173" s="38"/>
      <c r="G173" s="33">
        <f t="shared" si="16"/>
        <v>1640.1588643790851</v>
      </c>
      <c r="H173" s="34">
        <f t="shared" si="18"/>
        <v>0.0016558379943475623</v>
      </c>
      <c r="I173" s="35">
        <f t="shared" si="19"/>
        <v>0.0016558379943475623</v>
      </c>
      <c r="J173" s="36">
        <f t="shared" si="17"/>
        <v>16.55837994347562</v>
      </c>
      <c r="K173" s="66" t="s">
        <v>240</v>
      </c>
      <c r="L173" s="37"/>
    </row>
    <row r="174" spans="1:12" s="6" customFormat="1" ht="49.5" customHeight="1">
      <c r="A174" s="31">
        <v>170</v>
      </c>
      <c r="B174" s="61" t="s">
        <v>66</v>
      </c>
      <c r="C174" s="54">
        <v>22385</v>
      </c>
      <c r="D174" s="38"/>
      <c r="E174" s="38"/>
      <c r="F174" s="38">
        <v>0.00630973715651135</v>
      </c>
      <c r="G174" s="33">
        <f t="shared" si="16"/>
        <v>4583.569743130227</v>
      </c>
      <c r="H174" s="34">
        <f t="shared" si="18"/>
        <v>0.004627386465572736</v>
      </c>
      <c r="I174" s="35">
        <f t="shared" si="19"/>
        <v>0.004627386465572736</v>
      </c>
      <c r="J174" s="36">
        <f t="shared" si="17"/>
        <v>46.27386465572736</v>
      </c>
      <c r="K174" s="66" t="s">
        <v>239</v>
      </c>
      <c r="L174" s="37"/>
    </row>
    <row r="175" spans="1:12" s="6" customFormat="1" ht="49.5" customHeight="1">
      <c r="A175" s="31">
        <v>171</v>
      </c>
      <c r="B175" s="69" t="s">
        <v>67</v>
      </c>
      <c r="C175" s="54">
        <v>5451</v>
      </c>
      <c r="D175" s="38"/>
      <c r="E175" s="38"/>
      <c r="F175" s="38">
        <v>0.009184587813620072</v>
      </c>
      <c r="G175" s="33">
        <f t="shared" si="16"/>
        <v>6671.941756272401</v>
      </c>
      <c r="H175" s="34">
        <f t="shared" si="18"/>
        <v>0.006735722310833686</v>
      </c>
      <c r="I175" s="35">
        <f t="shared" si="19"/>
        <v>0.006735722310833686</v>
      </c>
      <c r="J175" s="36">
        <f t="shared" si="17"/>
        <v>67.35722310833685</v>
      </c>
      <c r="K175" s="66" t="s">
        <v>241</v>
      </c>
      <c r="L175" s="37"/>
    </row>
    <row r="176" spans="1:12" s="6" customFormat="1" ht="49.5" customHeight="1">
      <c r="A176" s="31">
        <v>172</v>
      </c>
      <c r="B176" s="67" t="s">
        <v>68</v>
      </c>
      <c r="C176" s="54"/>
      <c r="D176" s="38"/>
      <c r="E176" s="38"/>
      <c r="F176" s="38">
        <v>0.0038082437275985663</v>
      </c>
      <c r="G176" s="33">
        <f t="shared" si="16"/>
        <v>2766.4148745519715</v>
      </c>
      <c r="H176" s="34">
        <f t="shared" si="18"/>
        <v>0.0027928604703456746</v>
      </c>
      <c r="I176" s="35">
        <f t="shared" si="19"/>
        <v>0.0027928604703456746</v>
      </c>
      <c r="J176" s="36">
        <f t="shared" si="17"/>
        <v>27.928604703456745</v>
      </c>
      <c r="K176" s="66" t="s">
        <v>242</v>
      </c>
      <c r="L176" s="37"/>
    </row>
    <row r="177" spans="1:12" s="6" customFormat="1" ht="49.5" customHeight="1">
      <c r="A177" s="31">
        <v>173</v>
      </c>
      <c r="B177" s="61" t="s">
        <v>69</v>
      </c>
      <c r="C177" s="54">
        <v>27257</v>
      </c>
      <c r="D177" s="38"/>
      <c r="E177" s="38"/>
      <c r="F177" s="38">
        <v>0.0035842293906810036</v>
      </c>
      <c r="G177" s="33">
        <f t="shared" si="16"/>
        <v>2603.68458781362</v>
      </c>
      <c r="H177" s="34">
        <f t="shared" si="18"/>
        <v>0.0026285745603253407</v>
      </c>
      <c r="I177" s="35">
        <f t="shared" si="19"/>
        <v>0.0026285745603253407</v>
      </c>
      <c r="J177" s="36">
        <f t="shared" si="17"/>
        <v>26.285745603253407</v>
      </c>
      <c r="K177" s="66" t="s">
        <v>243</v>
      </c>
      <c r="L177" s="37"/>
    </row>
    <row r="178" spans="1:12" s="6" customFormat="1" ht="49.5" customHeight="1">
      <c r="A178" s="31">
        <v>174</v>
      </c>
      <c r="B178" s="61" t="s">
        <v>70</v>
      </c>
      <c r="C178" s="54">
        <v>21457</v>
      </c>
      <c r="D178" s="38"/>
      <c r="E178" s="38"/>
      <c r="F178" s="38">
        <v>0.0035842293906810036</v>
      </c>
      <c r="G178" s="33">
        <f t="shared" si="16"/>
        <v>2603.68458781362</v>
      </c>
      <c r="H178" s="34">
        <f t="shared" si="18"/>
        <v>0.0026285745603253407</v>
      </c>
      <c r="I178" s="35">
        <f t="shared" si="19"/>
        <v>0.0026285745603253407</v>
      </c>
      <c r="J178" s="36">
        <f t="shared" si="17"/>
        <v>26.285745603253407</v>
      </c>
      <c r="K178" s="66" t="s">
        <v>244</v>
      </c>
      <c r="L178" s="37"/>
    </row>
    <row r="179" spans="1:12" s="8" customFormat="1" ht="49.5" customHeight="1">
      <c r="A179" s="31"/>
      <c r="B179" s="41"/>
      <c r="C179" s="43"/>
      <c r="D179" s="39"/>
      <c r="E179" s="39"/>
      <c r="F179" s="39"/>
      <c r="G179" s="33">
        <f t="shared" si="16"/>
        <v>0</v>
      </c>
      <c r="H179" s="34">
        <f t="shared" si="18"/>
        <v>0</v>
      </c>
      <c r="I179" s="35">
        <f t="shared" si="19"/>
        <v>0</v>
      </c>
      <c r="J179" s="36">
        <f t="shared" si="17"/>
        <v>0</v>
      </c>
      <c r="K179" s="50"/>
      <c r="L179" s="37"/>
    </row>
    <row r="180" spans="1:12" ht="15">
      <c r="A180" s="24"/>
      <c r="B180" s="46" t="s">
        <v>261</v>
      </c>
      <c r="C180" s="44"/>
      <c r="D180" s="25">
        <v>1</v>
      </c>
      <c r="E180" s="26">
        <v>1</v>
      </c>
      <c r="F180" s="26">
        <v>1</v>
      </c>
      <c r="G180" s="27"/>
      <c r="H180" s="28">
        <f>SUM(H5:H179)</f>
        <v>1.0002874527184735</v>
      </c>
      <c r="I180" s="9">
        <v>100</v>
      </c>
      <c r="J180" s="29">
        <v>10000</v>
      </c>
      <c r="K180" s="51"/>
      <c r="L180" s="30"/>
    </row>
    <row r="181" spans="7:10" ht="15">
      <c r="G181" s="10">
        <v>990531</v>
      </c>
      <c r="I181" s="11">
        <f>SUM(I5:I179)</f>
        <v>1.0002874527184735</v>
      </c>
      <c r="J181" s="12">
        <f>SUM(J5:J179)</f>
        <v>10002.874527184737</v>
      </c>
    </row>
    <row r="182" ht="15">
      <c r="E182" s="17"/>
    </row>
    <row r="183" spans="2:6" ht="15">
      <c r="B183" s="48"/>
      <c r="E183" s="17"/>
      <c r="F183" s="13"/>
    </row>
    <row r="184" ht="15">
      <c r="F184" s="13"/>
    </row>
    <row r="185" ht="15">
      <c r="A185" s="16"/>
    </row>
  </sheetData>
  <sheetProtection selectLockedCells="1" selectUnlockedCells="1"/>
  <mergeCells count="6">
    <mergeCell ref="B1:L1"/>
    <mergeCell ref="D2:F2"/>
    <mergeCell ref="H2:J2"/>
    <mergeCell ref="K2:K4"/>
    <mergeCell ref="L2:L4"/>
    <mergeCell ref="H3:I3"/>
  </mergeCells>
  <printOptions/>
  <pageMargins left="0.1968503937007874" right="0.1968503937007874" top="0.35433070866141736" bottom="0.1968503937007874" header="0.5118110236220472" footer="0.5118110236220472"/>
  <pageSetup horizontalDpi="600" verticalDpi="600" orientation="landscape" pageOrder="overThenDown" paperSize="8" scale="63" r:id="rId1"/>
  <rowBreaks count="1" manualBreakCount="1">
    <brk id="1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0"/>
  <sheetViews>
    <sheetView workbookViewId="0" topLeftCell="A1">
      <pane ySplit="4" topLeftCell="BM34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4.7109375" style="15" customWidth="1"/>
    <col min="2" max="2" width="22.140625" style="47" customWidth="1"/>
    <col min="3" max="3" width="9.28125" style="45" customWidth="1"/>
    <col min="4" max="4" width="15.7109375" style="1" customWidth="1"/>
    <col min="5" max="5" width="15.7109375" style="15" customWidth="1"/>
    <col min="6" max="6" width="15.7109375" style="1" customWidth="1"/>
    <col min="7" max="7" width="14.57421875" style="2" customWidth="1"/>
    <col min="8" max="8" width="15.421875" style="1" customWidth="1"/>
    <col min="9" max="9" width="11.00390625" style="1" customWidth="1"/>
    <col min="10" max="10" width="7.57421875" style="1" customWidth="1"/>
    <col min="11" max="11" width="72.28125" style="52" customWidth="1"/>
    <col min="12" max="12" width="18.421875" style="18" customWidth="1"/>
    <col min="13" max="16384" width="10.140625" style="1" customWidth="1"/>
  </cols>
  <sheetData>
    <row r="1" spans="1:12" s="81" customFormat="1" ht="18">
      <c r="A1" s="80"/>
      <c r="B1" s="101" t="s">
        <v>264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81" customFormat="1" ht="15.75" customHeight="1">
      <c r="A2" s="82" t="s">
        <v>263</v>
      </c>
      <c r="B2" s="83" t="s">
        <v>246</v>
      </c>
      <c r="C2" s="84" t="s">
        <v>247</v>
      </c>
      <c r="D2" s="103" t="s">
        <v>262</v>
      </c>
      <c r="E2" s="103"/>
      <c r="F2" s="103"/>
      <c r="G2" s="82" t="s">
        <v>248</v>
      </c>
      <c r="H2" s="104" t="s">
        <v>249</v>
      </c>
      <c r="I2" s="104"/>
      <c r="J2" s="104"/>
      <c r="K2" s="105" t="s">
        <v>250</v>
      </c>
      <c r="L2" s="106" t="s">
        <v>251</v>
      </c>
    </row>
    <row r="3" spans="1:12" s="81" customFormat="1" ht="15">
      <c r="A3" s="82"/>
      <c r="B3" s="83" t="s">
        <v>252</v>
      </c>
      <c r="C3" s="85" t="s">
        <v>253</v>
      </c>
      <c r="D3" s="82" t="s">
        <v>265</v>
      </c>
      <c r="E3" s="82" t="s">
        <v>266</v>
      </c>
      <c r="F3" s="82" t="s">
        <v>267</v>
      </c>
      <c r="G3" s="82" t="s">
        <v>254</v>
      </c>
      <c r="H3" s="107" t="s">
        <v>255</v>
      </c>
      <c r="I3" s="107"/>
      <c r="J3" s="86">
        <v>10000</v>
      </c>
      <c r="K3" s="105"/>
      <c r="L3" s="106"/>
    </row>
    <row r="4" spans="1:12" s="81" customFormat="1" ht="15">
      <c r="A4" s="82"/>
      <c r="B4" s="83" t="s">
        <v>256</v>
      </c>
      <c r="C4" s="84" t="s">
        <v>257</v>
      </c>
      <c r="D4" s="87">
        <v>115944</v>
      </c>
      <c r="E4" s="87">
        <v>148159</v>
      </c>
      <c r="F4" s="87">
        <v>726428</v>
      </c>
      <c r="G4" s="87" t="s">
        <v>258</v>
      </c>
      <c r="H4" s="88" t="s">
        <v>259</v>
      </c>
      <c r="I4" s="89" t="s">
        <v>245</v>
      </c>
      <c r="J4" s="89" t="s">
        <v>260</v>
      </c>
      <c r="K4" s="105"/>
      <c r="L4" s="106"/>
    </row>
    <row r="5" spans="1:12" s="90" customFormat="1" ht="49.5" customHeight="1">
      <c r="A5" s="31">
        <v>3</v>
      </c>
      <c r="B5" s="67" t="s">
        <v>270</v>
      </c>
      <c r="C5" s="64" t="s">
        <v>51</v>
      </c>
      <c r="D5" s="32">
        <v>0.00313620071684588</v>
      </c>
      <c r="E5" s="32">
        <v>0.003431372549019608</v>
      </c>
      <c r="F5" s="32">
        <v>0.0031362007168458782</v>
      </c>
      <c r="G5" s="33">
        <v>3150.23639574109</v>
      </c>
      <c r="H5" s="34">
        <v>0.0031803511406923077</v>
      </c>
      <c r="I5" s="35">
        <v>0.0031803511406923077</v>
      </c>
      <c r="J5" s="36">
        <v>31.80351140692308</v>
      </c>
      <c r="K5" s="66" t="s">
        <v>73</v>
      </c>
      <c r="L5" s="37"/>
    </row>
    <row r="6" spans="1:12" s="90" customFormat="1" ht="49.5" customHeight="1">
      <c r="A6" s="31">
        <v>7</v>
      </c>
      <c r="B6" s="67" t="s">
        <v>274</v>
      </c>
      <c r="C6" s="64"/>
      <c r="D6" s="32">
        <v>0.0015681003584229391</v>
      </c>
      <c r="E6" s="32">
        <v>0.001715686274509804</v>
      </c>
      <c r="F6" s="32">
        <v>0.0015681003584229391</v>
      </c>
      <c r="G6" s="33">
        <v>1575.118197870546</v>
      </c>
      <c r="H6" s="34">
        <v>0.0015901755703461539</v>
      </c>
      <c r="I6" s="35">
        <v>0.0015901755703461539</v>
      </c>
      <c r="J6" s="36">
        <v>15.90175570346154</v>
      </c>
      <c r="K6" s="66" t="s">
        <v>76</v>
      </c>
      <c r="L6" s="37"/>
    </row>
    <row r="7" spans="1:12" s="90" customFormat="1" ht="49.5" customHeight="1">
      <c r="A7" s="31">
        <v>16</v>
      </c>
      <c r="B7" s="67" t="s">
        <v>283</v>
      </c>
      <c r="C7" s="64" t="s">
        <v>52</v>
      </c>
      <c r="D7" s="32">
        <v>0.005824372759856631</v>
      </c>
      <c r="E7" s="32">
        <v>0.006372549019607843</v>
      </c>
      <c r="F7" s="32">
        <v>0.005824372759856631</v>
      </c>
      <c r="G7" s="33">
        <v>5850.439020662028</v>
      </c>
      <c r="H7" s="34">
        <v>0.005906366404142857</v>
      </c>
      <c r="I7" s="35">
        <v>0.005906366404142857</v>
      </c>
      <c r="J7" s="36">
        <v>59.06366404142857</v>
      </c>
      <c r="K7" s="66" t="s">
        <v>85</v>
      </c>
      <c r="L7" s="37"/>
    </row>
    <row r="8" spans="1:12" s="90" customFormat="1" ht="49.5" customHeight="1">
      <c r="A8" s="31">
        <v>27</v>
      </c>
      <c r="B8" s="67" t="s">
        <v>294</v>
      </c>
      <c r="C8" s="64" t="s">
        <v>53</v>
      </c>
      <c r="D8" s="32">
        <v>0.002688172043010753</v>
      </c>
      <c r="E8" s="32">
        <v>0.0029411764705882353</v>
      </c>
      <c r="F8" s="32">
        <v>0.002688172043010753</v>
      </c>
      <c r="G8" s="33">
        <v>2700.2026249209366</v>
      </c>
      <c r="H8" s="34">
        <v>0.00272601526345055</v>
      </c>
      <c r="I8" s="35">
        <v>0.00272601526345055</v>
      </c>
      <c r="J8" s="36">
        <v>27.260152634505502</v>
      </c>
      <c r="K8" s="66" t="s">
        <v>89</v>
      </c>
      <c r="L8" s="37"/>
    </row>
    <row r="9" spans="1:12" s="90" customFormat="1" ht="49.5" customHeight="1">
      <c r="A9" s="31">
        <v>30</v>
      </c>
      <c r="B9" s="67" t="s">
        <v>297</v>
      </c>
      <c r="C9" s="64" t="s">
        <v>54</v>
      </c>
      <c r="D9" s="32">
        <v>0.0013440860215053765</v>
      </c>
      <c r="E9" s="32">
        <v>0.0014705882352941176</v>
      </c>
      <c r="F9" s="32">
        <v>0.0013440860215053765</v>
      </c>
      <c r="G9" s="33">
        <v>1350.1013124604683</v>
      </c>
      <c r="H9" s="34">
        <v>0.001363007631725275</v>
      </c>
      <c r="I9" s="35">
        <v>0.001363007631725275</v>
      </c>
      <c r="J9" s="36">
        <v>13.630076317252751</v>
      </c>
      <c r="K9" s="66" t="s">
        <v>91</v>
      </c>
      <c r="L9" s="37"/>
    </row>
    <row r="10" spans="1:12" s="90" customFormat="1" ht="49.5" customHeight="1">
      <c r="A10" s="31">
        <v>31</v>
      </c>
      <c r="B10" s="67" t="s">
        <v>298</v>
      </c>
      <c r="C10" s="64" t="s">
        <v>55</v>
      </c>
      <c r="D10" s="32">
        <v>0.0013440860215053765</v>
      </c>
      <c r="E10" s="32">
        <v>0.0014705882352941176</v>
      </c>
      <c r="F10" s="32">
        <v>0.0013440860215053765</v>
      </c>
      <c r="G10" s="33">
        <v>1350.1013124604683</v>
      </c>
      <c r="H10" s="34">
        <v>0.001363007631725275</v>
      </c>
      <c r="I10" s="35">
        <v>0.001363007631725275</v>
      </c>
      <c r="J10" s="36">
        <v>13.630076317252751</v>
      </c>
      <c r="K10" s="66" t="s">
        <v>92</v>
      </c>
      <c r="L10" s="37"/>
    </row>
    <row r="11" spans="1:12" s="90" customFormat="1" ht="49.5" customHeight="1">
      <c r="A11" s="31">
        <v>42</v>
      </c>
      <c r="B11" s="67" t="s">
        <v>310</v>
      </c>
      <c r="C11" s="63">
        <v>408</v>
      </c>
      <c r="D11" s="32">
        <v>0.004032258064516129</v>
      </c>
      <c r="E11" s="32">
        <v>0.004411764705882353</v>
      </c>
      <c r="F11" s="32">
        <v>0.004032258064516129</v>
      </c>
      <c r="G11" s="33">
        <v>4050.303937381404</v>
      </c>
      <c r="H11" s="34">
        <v>0.0040890228951758235</v>
      </c>
      <c r="I11" s="35">
        <v>0.0040890228951758235</v>
      </c>
      <c r="J11" s="36">
        <v>40.89022895175824</v>
      </c>
      <c r="K11" s="66" t="s">
        <v>96</v>
      </c>
      <c r="L11" s="37"/>
    </row>
    <row r="12" spans="1:12" s="90" customFormat="1" ht="49.5" customHeight="1">
      <c r="A12" s="31">
        <v>44</v>
      </c>
      <c r="B12" s="67" t="s">
        <v>312</v>
      </c>
      <c r="C12" s="64"/>
      <c r="D12" s="32">
        <v>0.005152329749103943</v>
      </c>
      <c r="E12" s="32">
        <v>0.005637254901960784</v>
      </c>
      <c r="F12" s="32">
        <v>0.005152329749103943</v>
      </c>
      <c r="G12" s="33">
        <v>5175.388364431794</v>
      </c>
      <c r="H12" s="34">
        <v>0.005224862588280219</v>
      </c>
      <c r="I12" s="35">
        <v>0.005224862588280219</v>
      </c>
      <c r="J12" s="36">
        <v>52.24862588280219</v>
      </c>
      <c r="K12" s="66" t="s">
        <v>97</v>
      </c>
      <c r="L12" s="37"/>
    </row>
    <row r="13" spans="1:12" s="90" customFormat="1" ht="49.5" customHeight="1">
      <c r="A13" s="31">
        <v>48</v>
      </c>
      <c r="B13" s="67" t="s">
        <v>316</v>
      </c>
      <c r="C13" s="64" t="s">
        <v>56</v>
      </c>
      <c r="D13" s="32">
        <v>0.004032258064516129</v>
      </c>
      <c r="E13" s="32">
        <v>0.004411764705882353</v>
      </c>
      <c r="F13" s="32">
        <v>0.004032258064516129</v>
      </c>
      <c r="G13" s="33">
        <v>4050.303937381404</v>
      </c>
      <c r="H13" s="34">
        <v>0.0040890228951758235</v>
      </c>
      <c r="I13" s="35">
        <v>0.0040890228951758235</v>
      </c>
      <c r="J13" s="36">
        <v>40.89022895175824</v>
      </c>
      <c r="K13" s="66" t="s">
        <v>99</v>
      </c>
      <c r="L13" s="37"/>
    </row>
    <row r="14" spans="1:12" s="90" customFormat="1" ht="49.5" customHeight="1">
      <c r="A14" s="31">
        <v>52</v>
      </c>
      <c r="B14" s="67" t="s">
        <v>320</v>
      </c>
      <c r="C14" s="64"/>
      <c r="D14" s="32">
        <v>0.0035842293906810036</v>
      </c>
      <c r="E14" s="32">
        <v>0.00392156862745098</v>
      </c>
      <c r="F14" s="32">
        <v>0.0035842293906810036</v>
      </c>
      <c r="G14" s="33">
        <v>3600.270166561248</v>
      </c>
      <c r="H14" s="34">
        <v>0.003634687017934066</v>
      </c>
      <c r="I14" s="35">
        <v>0.003634687017934066</v>
      </c>
      <c r="J14" s="36">
        <v>36.346870179340655</v>
      </c>
      <c r="K14" s="66" t="s">
        <v>103</v>
      </c>
      <c r="L14" s="37"/>
    </row>
    <row r="15" spans="1:12" s="90" customFormat="1" ht="49.5" customHeight="1">
      <c r="A15" s="31">
        <v>53</v>
      </c>
      <c r="B15" s="67" t="s">
        <v>321</v>
      </c>
      <c r="C15" s="63">
        <v>2967</v>
      </c>
      <c r="D15" s="32">
        <v>0.0035842293906810036</v>
      </c>
      <c r="E15" s="32">
        <v>0.00392156862745098</v>
      </c>
      <c r="F15" s="32">
        <v>0.0035842293906810036</v>
      </c>
      <c r="G15" s="33">
        <v>3600.270166561248</v>
      </c>
      <c r="H15" s="34">
        <v>0.003634687017934066</v>
      </c>
      <c r="I15" s="35">
        <v>0.003634687017934066</v>
      </c>
      <c r="J15" s="36">
        <v>36.346870179340655</v>
      </c>
      <c r="K15" s="66" t="s">
        <v>104</v>
      </c>
      <c r="L15" s="37"/>
    </row>
    <row r="16" spans="1:12" s="90" customFormat="1" ht="49.5" customHeight="1">
      <c r="A16" s="31">
        <v>60</v>
      </c>
      <c r="B16" s="67" t="s">
        <v>328</v>
      </c>
      <c r="C16" s="64"/>
      <c r="D16" s="32">
        <v>0.0020161290322580645</v>
      </c>
      <c r="E16" s="32">
        <v>0.0022058823529411764</v>
      </c>
      <c r="F16" s="32">
        <v>0.0020161290322580645</v>
      </c>
      <c r="G16" s="33">
        <v>2025.151968690702</v>
      </c>
      <c r="H16" s="34">
        <v>0.0020445114475879118</v>
      </c>
      <c r="I16" s="35">
        <v>0.0020445114475879118</v>
      </c>
      <c r="J16" s="36">
        <v>20.44511447587912</v>
      </c>
      <c r="K16" s="66" t="s">
        <v>109</v>
      </c>
      <c r="L16" s="37"/>
    </row>
    <row r="17" spans="1:12" s="90" customFormat="1" ht="49.5" customHeight="1">
      <c r="A17" s="31">
        <v>62</v>
      </c>
      <c r="B17" s="67" t="s">
        <v>330</v>
      </c>
      <c r="C17" s="64"/>
      <c r="D17" s="32">
        <v>0.0020161290322580645</v>
      </c>
      <c r="E17" s="32">
        <v>0.0022058823529411764</v>
      </c>
      <c r="F17" s="32">
        <v>0.0020161290322580645</v>
      </c>
      <c r="G17" s="33">
        <v>2025.151968690702</v>
      </c>
      <c r="H17" s="34">
        <v>0.0020445114475879118</v>
      </c>
      <c r="I17" s="35">
        <v>0.0020445114475879118</v>
      </c>
      <c r="J17" s="36">
        <v>20.44511447587912</v>
      </c>
      <c r="K17" s="66" t="s">
        <v>110</v>
      </c>
      <c r="L17" s="37"/>
    </row>
    <row r="18" spans="1:12" s="90" customFormat="1" ht="49.5" customHeight="1">
      <c r="A18" s="31">
        <v>64</v>
      </c>
      <c r="B18" s="67" t="s">
        <v>332</v>
      </c>
      <c r="C18" s="64"/>
      <c r="D18" s="32">
        <v>0.0047789725209080045</v>
      </c>
      <c r="E18" s="32">
        <v>0.00522875816993464</v>
      </c>
      <c r="F18" s="32">
        <v>0.0047789725209080045</v>
      </c>
      <c r="G18" s="33">
        <v>4800.360222081664</v>
      </c>
      <c r="H18" s="34">
        <v>0.00484624935724542</v>
      </c>
      <c r="I18" s="35">
        <v>0.00484624935724542</v>
      </c>
      <c r="J18" s="36">
        <v>48.4624935724542</v>
      </c>
      <c r="K18" s="66" t="s">
        <v>113</v>
      </c>
      <c r="L18" s="37"/>
    </row>
    <row r="19" spans="1:12" s="90" customFormat="1" ht="49.5" customHeight="1">
      <c r="A19" s="31">
        <v>65</v>
      </c>
      <c r="B19" s="67" t="s">
        <v>333</v>
      </c>
      <c r="C19" s="64"/>
      <c r="D19" s="32">
        <v>0.0023894862604540022</v>
      </c>
      <c r="E19" s="32">
        <v>0.00261437908496732</v>
      </c>
      <c r="F19" s="32">
        <v>0.0023894862604540022</v>
      </c>
      <c r="G19" s="33">
        <v>2400.180111040832</v>
      </c>
      <c r="H19" s="34">
        <v>0.00242312467862271</v>
      </c>
      <c r="I19" s="35">
        <v>0.00242312467862271</v>
      </c>
      <c r="J19" s="36">
        <v>24.2312467862271</v>
      </c>
      <c r="K19" s="66" t="s">
        <v>114</v>
      </c>
      <c r="L19" s="37"/>
    </row>
    <row r="20" spans="1:12" s="90" customFormat="1" ht="49.5" customHeight="1">
      <c r="A20" s="31">
        <v>68</v>
      </c>
      <c r="B20" s="67" t="s">
        <v>336</v>
      </c>
      <c r="C20" s="64"/>
      <c r="D20" s="32">
        <v>0.021057347670250897</v>
      </c>
      <c r="E20" s="32">
        <v>0.02303921568627451</v>
      </c>
      <c r="F20" s="32">
        <v>0.021057347670250897</v>
      </c>
      <c r="G20" s="33">
        <v>21151.587228547334</v>
      </c>
      <c r="H20" s="34">
        <v>0.02135378623036264</v>
      </c>
      <c r="I20" s="35">
        <v>0.02135378623036264</v>
      </c>
      <c r="J20" s="36">
        <v>213.53786230362638</v>
      </c>
      <c r="K20" s="66" t="s">
        <v>117</v>
      </c>
      <c r="L20" s="37"/>
    </row>
    <row r="21" spans="1:12" s="90" customFormat="1" ht="49.5" customHeight="1">
      <c r="A21" s="31">
        <v>69</v>
      </c>
      <c r="B21" s="67" t="s">
        <v>337</v>
      </c>
      <c r="C21" s="64"/>
      <c r="D21" s="32">
        <v>0.002489048187972919</v>
      </c>
      <c r="E21" s="32">
        <v>0.0027233115468409588</v>
      </c>
      <c r="F21" s="32">
        <v>0.002489048187972919</v>
      </c>
      <c r="G21" s="33">
        <v>2500.1876156675335</v>
      </c>
      <c r="H21" s="34">
        <v>0.002524088206898657</v>
      </c>
      <c r="I21" s="35">
        <v>0.002524088206898657</v>
      </c>
      <c r="J21" s="36">
        <v>25.24088206898657</v>
      </c>
      <c r="K21" s="66" t="s">
        <v>118</v>
      </c>
      <c r="L21" s="37"/>
    </row>
    <row r="22" spans="1:12" s="90" customFormat="1" ht="49.5" customHeight="1">
      <c r="A22" s="31">
        <v>70</v>
      </c>
      <c r="B22" s="67" t="s">
        <v>338</v>
      </c>
      <c r="C22" s="64"/>
      <c r="D22" s="32">
        <v>0.01324173636001593</v>
      </c>
      <c r="E22" s="32">
        <v>0.0144880174291939</v>
      </c>
      <c r="F22" s="32">
        <v>0.0132417363600159</v>
      </c>
      <c r="G22" s="33">
        <v>13300.998115351256</v>
      </c>
      <c r="H22" s="34">
        <v>0.013428149260700833</v>
      </c>
      <c r="I22" s="35">
        <v>0.013428149260700833</v>
      </c>
      <c r="J22" s="36">
        <v>134.28149260700832</v>
      </c>
      <c r="K22" s="66" t="s">
        <v>147</v>
      </c>
      <c r="L22" s="37"/>
    </row>
    <row r="23" spans="1:12" s="90" customFormat="1" ht="49.5" customHeight="1">
      <c r="A23" s="31">
        <v>71</v>
      </c>
      <c r="B23" s="67" t="s">
        <v>339</v>
      </c>
      <c r="C23" s="63">
        <v>3860</v>
      </c>
      <c r="D23" s="32">
        <v>0.002489048187972919</v>
      </c>
      <c r="E23" s="32">
        <v>0.0027233115468409588</v>
      </c>
      <c r="F23" s="32">
        <v>0.002489048187972919</v>
      </c>
      <c r="G23" s="33">
        <v>2500.1876156675335</v>
      </c>
      <c r="H23" s="34">
        <v>0.002524088206898657</v>
      </c>
      <c r="I23" s="35">
        <v>0.002524088206898657</v>
      </c>
      <c r="J23" s="36">
        <v>25.24088206898657</v>
      </c>
      <c r="K23" s="66" t="s">
        <v>119</v>
      </c>
      <c r="L23" s="37"/>
    </row>
    <row r="24" spans="1:12" s="90" customFormat="1" ht="49.5" customHeight="1">
      <c r="A24" s="31">
        <v>72</v>
      </c>
      <c r="B24" s="67" t="s">
        <v>340</v>
      </c>
      <c r="C24" s="64"/>
      <c r="D24" s="32">
        <v>0.0008213859020310633</v>
      </c>
      <c r="E24" s="32">
        <v>0.0008986928104575163</v>
      </c>
      <c r="F24" s="32">
        <v>0.0008213859020310633</v>
      </c>
      <c r="G24" s="33">
        <v>825.0619131702861</v>
      </c>
      <c r="H24" s="34">
        <v>0.0008329491082765568</v>
      </c>
      <c r="I24" s="35">
        <v>0.0008329491082765568</v>
      </c>
      <c r="J24" s="36">
        <v>8.329491082765568</v>
      </c>
      <c r="K24" s="66" t="s">
        <v>121</v>
      </c>
      <c r="L24" s="37"/>
    </row>
    <row r="25" spans="1:12" s="90" customFormat="1" ht="49.5" customHeight="1">
      <c r="A25" s="31">
        <v>76</v>
      </c>
      <c r="B25" s="67" t="s">
        <v>344</v>
      </c>
      <c r="C25" s="64" t="s">
        <v>57</v>
      </c>
      <c r="D25" s="32">
        <v>0.004480286738351254</v>
      </c>
      <c r="E25" s="32">
        <v>0.004901960784313725</v>
      </c>
      <c r="F25" s="32">
        <v>0.004480286738351254</v>
      </c>
      <c r="G25" s="33">
        <v>4500.3377082015595</v>
      </c>
      <c r="H25" s="34">
        <v>0.004543358772417581</v>
      </c>
      <c r="I25" s="35">
        <v>0.004543358772417581</v>
      </c>
      <c r="J25" s="36">
        <v>45.433587724175815</v>
      </c>
      <c r="K25" s="66" t="s">
        <v>124</v>
      </c>
      <c r="L25" s="37"/>
    </row>
    <row r="26" spans="1:12" s="90" customFormat="1" ht="49.5" customHeight="1">
      <c r="A26" s="31">
        <v>77</v>
      </c>
      <c r="B26" s="67" t="s">
        <v>345</v>
      </c>
      <c r="C26" s="63">
        <v>3978</v>
      </c>
      <c r="D26" s="32">
        <v>0.008960573476702509</v>
      </c>
      <c r="E26" s="32">
        <v>0.00980392156862745</v>
      </c>
      <c r="F26" s="32">
        <v>0.008960573476702509</v>
      </c>
      <c r="G26" s="33">
        <v>9000.675416403119</v>
      </c>
      <c r="H26" s="34">
        <v>0.009086717544835162</v>
      </c>
      <c r="I26" s="35">
        <v>0.009086717544835162</v>
      </c>
      <c r="J26" s="36">
        <v>90.86717544835163</v>
      </c>
      <c r="K26" s="66" t="s">
        <v>125</v>
      </c>
      <c r="L26" s="37"/>
    </row>
    <row r="27" spans="1:12" s="90" customFormat="1" ht="49.5" customHeight="1">
      <c r="A27" s="31">
        <v>78</v>
      </c>
      <c r="B27" s="67" t="s">
        <v>346</v>
      </c>
      <c r="C27" s="64" t="s">
        <v>58</v>
      </c>
      <c r="D27" s="32">
        <v>0.005040322580645161</v>
      </c>
      <c r="E27" s="32">
        <v>0.0055147058823529415</v>
      </c>
      <c r="F27" s="32">
        <v>0.005040322580645161</v>
      </c>
      <c r="G27" s="33">
        <v>5062.879921726755</v>
      </c>
      <c r="H27" s="34">
        <v>0.00511127861896978</v>
      </c>
      <c r="I27" s="35">
        <v>0.00511127861896978</v>
      </c>
      <c r="J27" s="36">
        <v>51.1127861896978</v>
      </c>
      <c r="K27" s="66" t="s">
        <v>81</v>
      </c>
      <c r="L27" s="37"/>
    </row>
    <row r="28" spans="1:12" s="90" customFormat="1" ht="49.5" customHeight="1">
      <c r="A28" s="31">
        <v>80</v>
      </c>
      <c r="B28" s="67" t="s">
        <v>348</v>
      </c>
      <c r="C28" s="64"/>
      <c r="D28" s="32">
        <v>0.000647152528872959</v>
      </c>
      <c r="E28" s="32">
        <v>0.0007080610021786493</v>
      </c>
      <c r="F28" s="32">
        <v>0.000647152528872959</v>
      </c>
      <c r="G28" s="33">
        <v>650.0487800735588</v>
      </c>
      <c r="H28" s="34">
        <v>0.0006562629337936508</v>
      </c>
      <c r="I28" s="35">
        <v>0.0006562629337936508</v>
      </c>
      <c r="J28" s="36">
        <v>6.562629337936508</v>
      </c>
      <c r="K28" s="66" t="s">
        <v>127</v>
      </c>
      <c r="L28" s="37"/>
    </row>
    <row r="29" spans="1:12" s="90" customFormat="1" ht="49.5" customHeight="1">
      <c r="A29" s="31">
        <v>84</v>
      </c>
      <c r="B29" s="67" t="s">
        <v>352</v>
      </c>
      <c r="C29" s="64"/>
      <c r="D29" s="38">
        <v>0.0013440860215053765</v>
      </c>
      <c r="E29" s="38">
        <v>0.0014705882352941176</v>
      </c>
      <c r="F29" s="38">
        <v>0.0013440860215053765</v>
      </c>
      <c r="G29" s="33">
        <v>1350.1013124604683</v>
      </c>
      <c r="H29" s="34">
        <v>0.001363007631725275</v>
      </c>
      <c r="I29" s="35">
        <v>0.001363007631725275</v>
      </c>
      <c r="J29" s="36">
        <v>13.630076317252751</v>
      </c>
      <c r="K29" s="66" t="s">
        <v>133</v>
      </c>
      <c r="L29" s="37"/>
    </row>
    <row r="30" spans="1:12" s="90" customFormat="1" ht="49.5" customHeight="1">
      <c r="A30" s="31">
        <v>85</v>
      </c>
      <c r="B30" s="67" t="s">
        <v>353</v>
      </c>
      <c r="C30" s="63">
        <v>3816</v>
      </c>
      <c r="D30" s="38">
        <v>0.0002613500597371565</v>
      </c>
      <c r="E30" s="38">
        <v>0.00028594771241830067</v>
      </c>
      <c r="F30" s="38">
        <v>0.0002613500597371565</v>
      </c>
      <c r="G30" s="33">
        <v>262.519699645091</v>
      </c>
      <c r="H30" s="34">
        <v>0.00026502926172435894</v>
      </c>
      <c r="I30" s="35">
        <v>0.00026502926172435894</v>
      </c>
      <c r="J30" s="36">
        <v>2.6502926172435894</v>
      </c>
      <c r="K30" s="66" t="s">
        <v>134</v>
      </c>
      <c r="L30" s="37"/>
    </row>
    <row r="31" spans="1:12" s="90" customFormat="1" ht="49.5" customHeight="1">
      <c r="A31" s="31">
        <v>86</v>
      </c>
      <c r="B31" s="67" t="s">
        <v>354</v>
      </c>
      <c r="C31" s="64"/>
      <c r="D31" s="38">
        <v>0.00014934289127837514</v>
      </c>
      <c r="E31" s="38">
        <v>0.0001633986928104575</v>
      </c>
      <c r="F31" s="38">
        <v>0.00014934289127837514</v>
      </c>
      <c r="G31" s="33">
        <v>150.011256940052</v>
      </c>
      <c r="H31" s="34">
        <v>0.00015144529241391938</v>
      </c>
      <c r="I31" s="35">
        <v>0.00015144529241391938</v>
      </c>
      <c r="J31" s="36">
        <v>1.5144529241391937</v>
      </c>
      <c r="K31" s="66" t="s">
        <v>135</v>
      </c>
      <c r="L31" s="37"/>
    </row>
    <row r="32" spans="1:12" s="90" customFormat="1" ht="49.5" customHeight="1">
      <c r="A32" s="31">
        <v>87</v>
      </c>
      <c r="B32" s="67" t="s">
        <v>355</v>
      </c>
      <c r="C32" s="63">
        <v>2978</v>
      </c>
      <c r="D32" s="38">
        <v>0.00022401433691756272</v>
      </c>
      <c r="E32" s="38">
        <v>0.00024509803921568627</v>
      </c>
      <c r="F32" s="38">
        <v>0.00022401433691756272</v>
      </c>
      <c r="G32" s="33">
        <v>225.016885410078</v>
      </c>
      <c r="H32" s="34">
        <v>0.00022716793862087912</v>
      </c>
      <c r="I32" s="35">
        <v>0.00022716793862087912</v>
      </c>
      <c r="J32" s="36">
        <v>2.271679386208791</v>
      </c>
      <c r="K32" s="66" t="s">
        <v>136</v>
      </c>
      <c r="L32" s="37"/>
    </row>
    <row r="33" spans="1:12" s="90" customFormat="1" ht="49.5" customHeight="1">
      <c r="A33" s="31">
        <v>89</v>
      </c>
      <c r="B33" s="67" t="s">
        <v>357</v>
      </c>
      <c r="C33" s="64"/>
      <c r="D33" s="38">
        <v>0.0017921146953405018</v>
      </c>
      <c r="E33" s="38">
        <v>0.00196078431372549</v>
      </c>
      <c r="F33" s="38">
        <v>0.0017921146953405018</v>
      </c>
      <c r="G33" s="33">
        <v>1800.135083280624</v>
      </c>
      <c r="H33" s="34">
        <v>0.001817343508967033</v>
      </c>
      <c r="I33" s="35">
        <v>0.001817343508967033</v>
      </c>
      <c r="J33" s="36">
        <v>18.173435089670328</v>
      </c>
      <c r="K33" s="66" t="s">
        <v>138</v>
      </c>
      <c r="L33" s="37"/>
    </row>
    <row r="34" spans="1:12" s="90" customFormat="1" ht="49.5" customHeight="1">
      <c r="A34" s="31">
        <v>90</v>
      </c>
      <c r="B34" s="67" t="s">
        <v>358</v>
      </c>
      <c r="C34" s="64"/>
      <c r="D34" s="38">
        <v>0.0017921146953405018</v>
      </c>
      <c r="E34" s="38">
        <v>0.00196078431372549</v>
      </c>
      <c r="F34" s="38">
        <v>0.0017921146953405018</v>
      </c>
      <c r="G34" s="33">
        <v>1800.135083280624</v>
      </c>
      <c r="H34" s="34">
        <v>0.001817343508967033</v>
      </c>
      <c r="I34" s="35">
        <v>0.001817343508967033</v>
      </c>
      <c r="J34" s="36">
        <v>18.173435089670328</v>
      </c>
      <c r="K34" s="66" t="s">
        <v>139</v>
      </c>
      <c r="L34" s="37"/>
    </row>
    <row r="35" spans="1:12" s="90" customFormat="1" ht="49.5" customHeight="1">
      <c r="A35" s="31">
        <v>91</v>
      </c>
      <c r="B35" s="67" t="s">
        <v>359</v>
      </c>
      <c r="C35" s="64"/>
      <c r="D35" s="38">
        <v>0.005973715651135006</v>
      </c>
      <c r="E35" s="38">
        <v>0.006535947712418301</v>
      </c>
      <c r="F35" s="38">
        <v>0.005973715651135006</v>
      </c>
      <c r="G35" s="33">
        <v>6000.450277602081</v>
      </c>
      <c r="H35" s="34">
        <v>0.006057811696556777</v>
      </c>
      <c r="I35" s="35">
        <v>0.006057811696556777</v>
      </c>
      <c r="J35" s="36">
        <v>60.57811696556777</v>
      </c>
      <c r="K35" s="66" t="s">
        <v>140</v>
      </c>
      <c r="L35" s="37"/>
    </row>
    <row r="36" spans="1:12" s="90" customFormat="1" ht="49.5" customHeight="1">
      <c r="A36" s="31">
        <v>95</v>
      </c>
      <c r="B36" s="67" t="s">
        <v>363</v>
      </c>
      <c r="C36" s="63">
        <v>1481</v>
      </c>
      <c r="D36" s="38">
        <v>0.0030721966205837174</v>
      </c>
      <c r="E36" s="38">
        <v>0.0033613445378151263</v>
      </c>
      <c r="F36" s="38"/>
      <c r="G36" s="33">
        <v>854.2162103551098</v>
      </c>
      <c r="H36" s="34">
        <v>0.0008623821065217644</v>
      </c>
      <c r="I36" s="35">
        <v>0.0008623821065217644</v>
      </c>
      <c r="J36" s="36">
        <v>8.623821065217644</v>
      </c>
      <c r="K36" s="66" t="s">
        <v>144</v>
      </c>
      <c r="L36" s="37"/>
    </row>
    <row r="37" spans="1:12" s="90" customFormat="1" ht="49.5" customHeight="1">
      <c r="A37" s="31">
        <v>100</v>
      </c>
      <c r="B37" s="67" t="s">
        <v>368</v>
      </c>
      <c r="C37" s="64" t="s">
        <v>61</v>
      </c>
      <c r="D37" s="38">
        <v>0.001941457586618877</v>
      </c>
      <c r="E37" s="38">
        <v>0.0021241830065359475</v>
      </c>
      <c r="F37" s="38">
        <v>0.001941457586618877</v>
      </c>
      <c r="G37" s="33">
        <v>1950.146340220676</v>
      </c>
      <c r="H37" s="34">
        <v>0.001968788801380952</v>
      </c>
      <c r="I37" s="35">
        <v>0.001968788801380952</v>
      </c>
      <c r="J37" s="36">
        <v>19.68788801380952</v>
      </c>
      <c r="K37" s="66" t="s">
        <v>150</v>
      </c>
      <c r="L37" s="37"/>
    </row>
    <row r="38" spans="1:12" s="90" customFormat="1" ht="49.5" customHeight="1">
      <c r="A38" s="31">
        <v>101</v>
      </c>
      <c r="B38" s="67" t="s">
        <v>369</v>
      </c>
      <c r="C38" s="64"/>
      <c r="D38" s="38">
        <v>0.0013440860215053765</v>
      </c>
      <c r="E38" s="38">
        <v>0.0014705882352941176</v>
      </c>
      <c r="F38" s="38">
        <v>0.0013440860215053765</v>
      </c>
      <c r="G38" s="33">
        <v>1350.1013124604683</v>
      </c>
      <c r="H38" s="34">
        <v>0.001363007631725275</v>
      </c>
      <c r="I38" s="35">
        <v>0.001363007631725275</v>
      </c>
      <c r="J38" s="36">
        <v>13.630076317252751</v>
      </c>
      <c r="K38" s="66" t="s">
        <v>151</v>
      </c>
      <c r="L38" s="37"/>
    </row>
    <row r="39" spans="1:12" s="90" customFormat="1" ht="49.5" customHeight="1">
      <c r="A39" s="31">
        <v>102</v>
      </c>
      <c r="B39" s="67" t="s">
        <v>370</v>
      </c>
      <c r="C39" s="64"/>
      <c r="D39" s="38">
        <v>0.0020161290322580645</v>
      </c>
      <c r="E39" s="38">
        <v>0.0014705882352941176</v>
      </c>
      <c r="F39" s="38">
        <v>0.0020161290322580645</v>
      </c>
      <c r="G39" s="33">
        <v>1916.2115275142314</v>
      </c>
      <c r="H39" s="34">
        <v>0.0019345295881847528</v>
      </c>
      <c r="I39" s="35">
        <v>0.0019345295881847528</v>
      </c>
      <c r="J39" s="36">
        <v>19.345295881847527</v>
      </c>
      <c r="K39" s="66" t="s">
        <v>236</v>
      </c>
      <c r="L39" s="37"/>
    </row>
    <row r="40" spans="1:12" s="90" customFormat="1" ht="49.5" customHeight="1">
      <c r="A40" s="31">
        <v>103</v>
      </c>
      <c r="B40" s="67" t="s">
        <v>371</v>
      </c>
      <c r="C40" s="64" t="s">
        <v>62</v>
      </c>
      <c r="D40" s="38">
        <v>0.0006720430107526882</v>
      </c>
      <c r="E40" s="38"/>
      <c r="F40" s="38">
        <v>0.0006720430107526882</v>
      </c>
      <c r="G40" s="33">
        <v>566.1102150537635</v>
      </c>
      <c r="H40" s="34">
        <v>0.0005715219564594782</v>
      </c>
      <c r="I40" s="35">
        <v>0.0005715219564594782</v>
      </c>
      <c r="J40" s="36">
        <v>5.715219564594782</v>
      </c>
      <c r="K40" s="66" t="s">
        <v>152</v>
      </c>
      <c r="L40" s="37"/>
    </row>
    <row r="41" spans="1:12" s="90" customFormat="1" ht="49.5" customHeight="1">
      <c r="A41" s="31">
        <v>104</v>
      </c>
      <c r="B41" s="67" t="s">
        <v>372</v>
      </c>
      <c r="C41" s="64" t="s">
        <v>63</v>
      </c>
      <c r="D41" s="38">
        <v>0.005040322580645161</v>
      </c>
      <c r="E41" s="38">
        <v>0.0055147058823529415</v>
      </c>
      <c r="F41" s="38">
        <v>0.005040322580645161</v>
      </c>
      <c r="G41" s="33">
        <v>5062.879921726755</v>
      </c>
      <c r="H41" s="34">
        <v>0.00511127861896978</v>
      </c>
      <c r="I41" s="35">
        <v>0.00511127861896978</v>
      </c>
      <c r="J41" s="36">
        <v>51.1127861896978</v>
      </c>
      <c r="K41" s="66" t="s">
        <v>154</v>
      </c>
      <c r="L41" s="37"/>
    </row>
    <row r="42" spans="1:12" s="90" customFormat="1" ht="49.5" customHeight="1">
      <c r="A42" s="31">
        <v>162</v>
      </c>
      <c r="B42" s="67" t="s">
        <v>45</v>
      </c>
      <c r="C42" s="64"/>
      <c r="D42" s="38">
        <v>0.030017921146953404</v>
      </c>
      <c r="E42" s="38">
        <v>0.03284313725490196</v>
      </c>
      <c r="F42" s="38">
        <v>0.030017921146953404</v>
      </c>
      <c r="G42" s="33">
        <v>30152.262644950453</v>
      </c>
      <c r="H42" s="34">
        <v>0.030440503775197802</v>
      </c>
      <c r="I42" s="35">
        <v>0.030440503775197802</v>
      </c>
      <c r="J42" s="36">
        <v>304.405037751978</v>
      </c>
      <c r="K42" s="66" t="s">
        <v>141</v>
      </c>
      <c r="L42" s="37"/>
    </row>
    <row r="43" spans="1:12" s="90" customFormat="1" ht="49.5" customHeight="1">
      <c r="A43" s="31">
        <v>168</v>
      </c>
      <c r="B43" s="67" t="s">
        <v>64</v>
      </c>
      <c r="C43" s="64"/>
      <c r="D43" s="38"/>
      <c r="E43" s="38">
        <v>0.0014705882352941176</v>
      </c>
      <c r="F43" s="38"/>
      <c r="G43" s="33">
        <v>217.88088235294117</v>
      </c>
      <c r="H43" s="34">
        <v>0.0002199637188063182</v>
      </c>
      <c r="I43" s="35">
        <v>0.0002199637188063182</v>
      </c>
      <c r="J43" s="36">
        <v>2.199637188063182</v>
      </c>
      <c r="K43" s="66" t="s">
        <v>237</v>
      </c>
      <c r="L43" s="37"/>
    </row>
    <row r="44" spans="1:12" s="90" customFormat="1" ht="49.5" customHeight="1">
      <c r="A44" s="31">
        <v>172</v>
      </c>
      <c r="B44" s="67" t="s">
        <v>68</v>
      </c>
      <c r="C44" s="54"/>
      <c r="D44" s="38"/>
      <c r="E44" s="38"/>
      <c r="F44" s="38">
        <v>0.0038082437275985663</v>
      </c>
      <c r="G44" s="33">
        <v>2766.4148745519715</v>
      </c>
      <c r="H44" s="34">
        <v>0.0027928604703456746</v>
      </c>
      <c r="I44" s="35">
        <v>0.0027928604703456746</v>
      </c>
      <c r="J44" s="36">
        <v>27.928604703456745</v>
      </c>
      <c r="K44" s="66" t="s">
        <v>242</v>
      </c>
      <c r="L44" s="37"/>
    </row>
    <row r="45" spans="1:12" s="90" customFormat="1" ht="49.5" customHeight="1">
      <c r="A45" s="31">
        <v>9</v>
      </c>
      <c r="B45" s="69" t="s">
        <v>276</v>
      </c>
      <c r="C45" s="63">
        <v>2471</v>
      </c>
      <c r="D45" s="32">
        <v>0.002688172043010753</v>
      </c>
      <c r="E45" s="32">
        <v>0.0029411764705882353</v>
      </c>
      <c r="F45" s="32">
        <v>0.002688172043010753</v>
      </c>
      <c r="G45" s="33">
        <v>2700.2026249209366</v>
      </c>
      <c r="H45" s="34">
        <v>0.00272601526345055</v>
      </c>
      <c r="I45" s="35">
        <v>0.00272601526345055</v>
      </c>
      <c r="J45" s="36">
        <v>27.260152634505502</v>
      </c>
      <c r="K45" s="66" t="s">
        <v>78</v>
      </c>
      <c r="L45" s="37"/>
    </row>
    <row r="46" spans="1:12" s="90" customFormat="1" ht="49.5" customHeight="1">
      <c r="A46" s="31">
        <v>29</v>
      </c>
      <c r="B46" s="69" t="s">
        <v>296</v>
      </c>
      <c r="C46" s="63">
        <v>7278</v>
      </c>
      <c r="D46" s="32">
        <v>0.017921146953405017</v>
      </c>
      <c r="E46" s="32">
        <v>0.0196078431372549</v>
      </c>
      <c r="F46" s="32">
        <v>0.017921146953405017</v>
      </c>
      <c r="G46" s="33">
        <v>18001.350832806238</v>
      </c>
      <c r="H46" s="34">
        <v>0.018173435089670325</v>
      </c>
      <c r="I46" s="35">
        <v>0.018173435089670325</v>
      </c>
      <c r="J46" s="36">
        <v>181.73435089670326</v>
      </c>
      <c r="K46" s="66" t="s">
        <v>120</v>
      </c>
      <c r="L46" s="37"/>
    </row>
    <row r="47" spans="1:12" s="90" customFormat="1" ht="49.5" customHeight="1">
      <c r="A47" s="31">
        <v>83</v>
      </c>
      <c r="B47" s="69" t="s">
        <v>351</v>
      </c>
      <c r="C47" s="63" t="s">
        <v>59</v>
      </c>
      <c r="D47" s="32">
        <v>0.008587216248506571</v>
      </c>
      <c r="E47" s="32">
        <v>0.009395424836601307</v>
      </c>
      <c r="F47" s="32">
        <v>0.008587216248506571</v>
      </c>
      <c r="G47" s="33">
        <v>8625.64727405299</v>
      </c>
      <c r="H47" s="34">
        <v>0.008708104313800365</v>
      </c>
      <c r="I47" s="35">
        <v>0.008708104313800365</v>
      </c>
      <c r="J47" s="36">
        <v>87.08104313800365</v>
      </c>
      <c r="K47" s="66" t="s">
        <v>132</v>
      </c>
      <c r="L47" s="37"/>
    </row>
    <row r="48" spans="1:12" s="90" customFormat="1" ht="49.5" customHeight="1">
      <c r="A48" s="31">
        <v>94</v>
      </c>
      <c r="B48" s="69" t="s">
        <v>362</v>
      </c>
      <c r="C48" s="63" t="s">
        <v>60</v>
      </c>
      <c r="D48" s="32">
        <v>0.0030721966205837174</v>
      </c>
      <c r="E48" s="32">
        <v>0.0033613445378151263</v>
      </c>
      <c r="F48" s="32">
        <v>0.0030721966205837174</v>
      </c>
      <c r="G48" s="33">
        <v>3085.9458570524985</v>
      </c>
      <c r="H48" s="34">
        <v>0.0031154460153720565</v>
      </c>
      <c r="I48" s="35">
        <v>0.0031154460153720565</v>
      </c>
      <c r="J48" s="36">
        <v>31.154460153720564</v>
      </c>
      <c r="K48" s="66" t="s">
        <v>143</v>
      </c>
      <c r="L48" s="37"/>
    </row>
    <row r="49" spans="1:12" s="90" customFormat="1" ht="49.5" customHeight="1">
      <c r="A49" s="31">
        <v>96</v>
      </c>
      <c r="B49" s="69" t="s">
        <v>364</v>
      </c>
      <c r="C49" s="63">
        <v>3489</v>
      </c>
      <c r="D49" s="32">
        <v>0.0030721966205837174</v>
      </c>
      <c r="E49" s="32">
        <v>0.0033613445378151263</v>
      </c>
      <c r="F49" s="32">
        <v>0.0030721966205837174</v>
      </c>
      <c r="G49" s="33">
        <v>3085.9458570524985</v>
      </c>
      <c r="H49" s="34">
        <v>0.0031154460153720565</v>
      </c>
      <c r="I49" s="35">
        <v>0.0031154460153720565</v>
      </c>
      <c r="J49" s="36">
        <v>31.154460153720564</v>
      </c>
      <c r="K49" s="66" t="s">
        <v>145</v>
      </c>
      <c r="L49" s="37"/>
    </row>
    <row r="50" spans="1:12" s="90" customFormat="1" ht="49.5" customHeight="1">
      <c r="A50" s="31">
        <v>98</v>
      </c>
      <c r="B50" s="69" t="s">
        <v>366</v>
      </c>
      <c r="C50" s="63">
        <v>5756</v>
      </c>
      <c r="D50" s="32">
        <v>0.002240143369175627</v>
      </c>
      <c r="E50" s="32">
        <v>0.0024509803921568627</v>
      </c>
      <c r="F50" s="32">
        <v>0.002240143369175627</v>
      </c>
      <c r="G50" s="33">
        <v>2250.1688541007798</v>
      </c>
      <c r="H50" s="34">
        <v>0.0022716793862087906</v>
      </c>
      <c r="I50" s="35">
        <v>0.0022716793862087906</v>
      </c>
      <c r="J50" s="36">
        <v>22.716793862087908</v>
      </c>
      <c r="K50" s="66" t="s">
        <v>149</v>
      </c>
      <c r="L50" s="37"/>
    </row>
    <row r="51" spans="1:12" s="90" customFormat="1" ht="49.5" customHeight="1">
      <c r="A51" s="31">
        <v>147</v>
      </c>
      <c r="B51" s="69" t="s">
        <v>30</v>
      </c>
      <c r="C51" s="63">
        <v>16928</v>
      </c>
      <c r="D51" s="32">
        <v>0.0005120327700972862</v>
      </c>
      <c r="E51" s="32">
        <v>0.0005602240896358543</v>
      </c>
      <c r="F51" s="32">
        <v>0.0005120327700972862</v>
      </c>
      <c r="G51" s="33">
        <v>514.3243095087498</v>
      </c>
      <c r="H51" s="34">
        <v>0.0005192410025620095</v>
      </c>
      <c r="I51" s="35">
        <v>0.0005192410025620095</v>
      </c>
      <c r="J51" s="36">
        <v>5.192410025620094</v>
      </c>
      <c r="K51" s="66" t="s">
        <v>202</v>
      </c>
      <c r="L51" s="37"/>
    </row>
    <row r="52" spans="1:12" s="90" customFormat="1" ht="49.5" customHeight="1">
      <c r="A52" s="31">
        <v>171</v>
      </c>
      <c r="B52" s="69" t="s">
        <v>67</v>
      </c>
      <c r="C52" s="54">
        <v>5451</v>
      </c>
      <c r="D52" s="38"/>
      <c r="E52" s="38"/>
      <c r="F52" s="38">
        <v>0.009184587813620072</v>
      </c>
      <c r="G52" s="33">
        <v>6671.941756272401</v>
      </c>
      <c r="H52" s="34">
        <v>0.006735722310833686</v>
      </c>
      <c r="I52" s="35">
        <v>0.006735722310833686</v>
      </c>
      <c r="J52" s="36">
        <v>67.35722310833685</v>
      </c>
      <c r="K52" s="66" t="s">
        <v>241</v>
      </c>
      <c r="L52" s="37"/>
    </row>
    <row r="53" spans="1:12" s="90" customFormat="1" ht="49.5" customHeight="1">
      <c r="A53" s="31"/>
      <c r="B53" s="69"/>
      <c r="C53" s="63"/>
      <c r="D53" s="32"/>
      <c r="E53" s="32"/>
      <c r="F53" s="32"/>
      <c r="G53" s="33"/>
      <c r="H53" s="34"/>
      <c r="I53" s="35"/>
      <c r="J53" s="36"/>
      <c r="K53" s="66"/>
      <c r="L53" s="37"/>
    </row>
    <row r="54" spans="1:12" s="90" customFormat="1" ht="49.5" customHeight="1">
      <c r="A54" s="31"/>
      <c r="B54" s="68" t="s">
        <v>82</v>
      </c>
      <c r="C54" s="63"/>
      <c r="D54" s="32">
        <f aca="true" t="shared" si="0" ref="D54:J54">SUM(D5:D53)</f>
        <v>0.2004519400352734</v>
      </c>
      <c r="E54" s="91">
        <f t="shared" si="0"/>
        <v>0.21931800497976958</v>
      </c>
      <c r="F54" s="32">
        <f t="shared" si="0"/>
        <v>0.21037257495590828</v>
      </c>
      <c r="G54" s="33">
        <f t="shared" si="0"/>
        <v>208555.66491531787</v>
      </c>
      <c r="H54" s="34">
        <f t="shared" si="0"/>
        <v>0.21054935677461678</v>
      </c>
      <c r="I54" s="35">
        <f t="shared" si="0"/>
        <v>0.21054935677461678</v>
      </c>
      <c r="J54" s="36">
        <f t="shared" si="0"/>
        <v>2105.4935677461676</v>
      </c>
      <c r="K54" s="66"/>
      <c r="L54" s="37"/>
    </row>
    <row r="55" spans="1:12" s="6" customFormat="1" ht="49.5" customHeight="1">
      <c r="A55" s="70"/>
      <c r="B55" s="71"/>
      <c r="C55" s="72"/>
      <c r="D55" s="73"/>
      <c r="E55" s="73"/>
      <c r="F55" s="73"/>
      <c r="G55" s="74"/>
      <c r="H55" s="75"/>
      <c r="I55" s="76"/>
      <c r="J55" s="77"/>
      <c r="K55" s="78"/>
      <c r="L55" s="79"/>
    </row>
    <row r="56" spans="1:12" s="6" customFormat="1" ht="49.5" customHeight="1">
      <c r="A56" s="31"/>
      <c r="B56" s="62"/>
      <c r="C56" s="63"/>
      <c r="D56" s="32"/>
      <c r="E56" s="32"/>
      <c r="F56" s="32"/>
      <c r="G56" s="33"/>
      <c r="H56" s="34"/>
      <c r="I56" s="35"/>
      <c r="J56" s="36"/>
      <c r="K56" s="66"/>
      <c r="L56" s="37"/>
    </row>
    <row r="57" spans="1:12" s="6" customFormat="1" ht="49.5" customHeight="1">
      <c r="A57" s="31"/>
      <c r="B57" s="62"/>
      <c r="C57" s="63"/>
      <c r="D57" s="32"/>
      <c r="E57" s="32"/>
      <c r="F57" s="32"/>
      <c r="G57" s="33"/>
      <c r="H57" s="34"/>
      <c r="I57" s="35"/>
      <c r="J57" s="36"/>
      <c r="K57" s="66"/>
      <c r="L57" s="37"/>
    </row>
    <row r="58" spans="1:12" s="6" customFormat="1" ht="49.5" customHeight="1">
      <c r="A58" s="31"/>
      <c r="B58" s="62"/>
      <c r="C58" s="63"/>
      <c r="D58" s="32"/>
      <c r="E58" s="32"/>
      <c r="F58" s="32"/>
      <c r="G58" s="33"/>
      <c r="H58" s="34"/>
      <c r="I58" s="35"/>
      <c r="J58" s="36"/>
      <c r="K58" s="66"/>
      <c r="L58" s="37"/>
    </row>
    <row r="59" spans="1:12" s="6" customFormat="1" ht="49.5" customHeight="1">
      <c r="A59" s="31"/>
      <c r="B59" s="62"/>
      <c r="C59" s="64"/>
      <c r="D59" s="32"/>
      <c r="E59" s="32"/>
      <c r="F59" s="32"/>
      <c r="G59" s="33"/>
      <c r="H59" s="34"/>
      <c r="I59" s="35"/>
      <c r="J59" s="36"/>
      <c r="K59" s="66"/>
      <c r="L59" s="37"/>
    </row>
    <row r="60" spans="1:12" s="6" customFormat="1" ht="49.5" customHeight="1">
      <c r="A60" s="31"/>
      <c r="B60" s="62"/>
      <c r="C60" s="63"/>
      <c r="D60" s="32"/>
      <c r="E60" s="32"/>
      <c r="F60" s="32"/>
      <c r="G60" s="33"/>
      <c r="H60" s="34"/>
      <c r="I60" s="35"/>
      <c r="J60" s="36"/>
      <c r="K60" s="66"/>
      <c r="L60" s="37"/>
    </row>
    <row r="61" spans="1:12" s="6" customFormat="1" ht="49.5" customHeight="1">
      <c r="A61" s="31"/>
      <c r="B61" s="62"/>
      <c r="C61" s="63"/>
      <c r="D61" s="32"/>
      <c r="E61" s="32"/>
      <c r="F61" s="32"/>
      <c r="G61" s="33"/>
      <c r="H61" s="34"/>
      <c r="I61" s="35"/>
      <c r="J61" s="36"/>
      <c r="K61" s="66"/>
      <c r="L61" s="37"/>
    </row>
    <row r="62" spans="1:12" s="6" customFormat="1" ht="49.5" customHeight="1">
      <c r="A62" s="31"/>
      <c r="B62" s="62"/>
      <c r="C62" s="63"/>
      <c r="D62" s="32"/>
      <c r="E62" s="32"/>
      <c r="F62" s="32"/>
      <c r="G62" s="33"/>
      <c r="H62" s="34"/>
      <c r="I62" s="35"/>
      <c r="J62" s="36"/>
      <c r="K62" s="66"/>
      <c r="L62" s="37"/>
    </row>
    <row r="63" spans="1:12" s="6" customFormat="1" ht="49.5" customHeight="1">
      <c r="A63" s="31"/>
      <c r="B63" s="62"/>
      <c r="C63" s="64"/>
      <c r="D63" s="32"/>
      <c r="E63" s="32"/>
      <c r="F63" s="32"/>
      <c r="G63" s="33"/>
      <c r="H63" s="34"/>
      <c r="I63" s="35"/>
      <c r="J63" s="36"/>
      <c r="K63" s="66"/>
      <c r="L63" s="37"/>
    </row>
    <row r="64" spans="1:12" s="6" customFormat="1" ht="49.5" customHeight="1">
      <c r="A64" s="31"/>
      <c r="B64" s="62"/>
      <c r="C64" s="63"/>
      <c r="D64" s="32"/>
      <c r="E64" s="32"/>
      <c r="F64" s="32"/>
      <c r="G64" s="33"/>
      <c r="H64" s="34"/>
      <c r="I64" s="35"/>
      <c r="J64" s="36"/>
      <c r="K64" s="66"/>
      <c r="L64" s="37"/>
    </row>
    <row r="65" spans="1:12" s="6" customFormat="1" ht="49.5" customHeight="1">
      <c r="A65" s="31"/>
      <c r="B65" s="62"/>
      <c r="C65" s="63"/>
      <c r="D65" s="32"/>
      <c r="E65" s="32"/>
      <c r="F65" s="32"/>
      <c r="G65" s="33"/>
      <c r="H65" s="34"/>
      <c r="I65" s="35"/>
      <c r="J65" s="36"/>
      <c r="K65" s="66"/>
      <c r="L65" s="37"/>
    </row>
    <row r="66" spans="1:12" s="6" customFormat="1" ht="49.5" customHeight="1">
      <c r="A66" s="31"/>
      <c r="B66" s="62"/>
      <c r="C66" s="63"/>
      <c r="D66" s="32"/>
      <c r="E66" s="32"/>
      <c r="F66" s="32"/>
      <c r="G66" s="33"/>
      <c r="H66" s="34"/>
      <c r="I66" s="35"/>
      <c r="J66" s="36"/>
      <c r="K66" s="66"/>
      <c r="L66" s="37"/>
    </row>
    <row r="67" spans="1:12" s="6" customFormat="1" ht="49.5" customHeight="1">
      <c r="A67" s="31"/>
      <c r="B67" s="62"/>
      <c r="C67" s="63"/>
      <c r="D67" s="32"/>
      <c r="E67" s="32"/>
      <c r="F67" s="32"/>
      <c r="G67" s="33"/>
      <c r="H67" s="34"/>
      <c r="I67" s="35"/>
      <c r="J67" s="36"/>
      <c r="K67" s="66"/>
      <c r="L67" s="37"/>
    </row>
    <row r="68" spans="1:12" s="6" customFormat="1" ht="49.5" customHeight="1">
      <c r="A68" s="31"/>
      <c r="B68" s="62"/>
      <c r="C68" s="63"/>
      <c r="D68" s="32"/>
      <c r="E68" s="32"/>
      <c r="F68" s="32"/>
      <c r="G68" s="33"/>
      <c r="H68" s="34"/>
      <c r="I68" s="35"/>
      <c r="J68" s="36"/>
      <c r="K68" s="66"/>
      <c r="L68" s="37"/>
    </row>
    <row r="69" spans="1:12" s="6" customFormat="1" ht="49.5" customHeight="1">
      <c r="A69" s="31"/>
      <c r="B69" s="62"/>
      <c r="C69" s="63"/>
      <c r="D69" s="32"/>
      <c r="E69" s="32"/>
      <c r="F69" s="32"/>
      <c r="G69" s="33"/>
      <c r="H69" s="34"/>
      <c r="I69" s="35"/>
      <c r="J69" s="36"/>
      <c r="K69" s="66"/>
      <c r="L69" s="37"/>
    </row>
    <row r="70" spans="1:12" s="6" customFormat="1" ht="49.5" customHeight="1">
      <c r="A70" s="31"/>
      <c r="B70" s="62"/>
      <c r="C70" s="63"/>
      <c r="D70" s="32"/>
      <c r="E70" s="32"/>
      <c r="F70" s="32"/>
      <c r="G70" s="33"/>
      <c r="H70" s="34"/>
      <c r="I70" s="35"/>
      <c r="J70" s="36"/>
      <c r="K70" s="66"/>
      <c r="L70" s="37"/>
    </row>
    <row r="71" spans="1:12" s="6" customFormat="1" ht="49.5" customHeight="1">
      <c r="A71" s="31"/>
      <c r="B71" s="62"/>
      <c r="C71" s="63"/>
      <c r="D71" s="32"/>
      <c r="E71" s="32"/>
      <c r="F71" s="32"/>
      <c r="G71" s="33"/>
      <c r="H71" s="34"/>
      <c r="I71" s="35"/>
      <c r="J71" s="36"/>
      <c r="K71" s="66"/>
      <c r="L71" s="37"/>
    </row>
    <row r="72" spans="1:12" s="6" customFormat="1" ht="49.5" customHeight="1">
      <c r="A72" s="31"/>
      <c r="B72" s="62"/>
      <c r="C72" s="64"/>
      <c r="D72" s="32"/>
      <c r="E72" s="32"/>
      <c r="F72" s="32"/>
      <c r="G72" s="33"/>
      <c r="H72" s="34"/>
      <c r="I72" s="35"/>
      <c r="J72" s="36"/>
      <c r="K72" s="66"/>
      <c r="L72" s="37"/>
    </row>
    <row r="73" spans="1:12" s="6" customFormat="1" ht="49.5" customHeight="1">
      <c r="A73" s="31"/>
      <c r="B73" s="62"/>
      <c r="C73" s="63"/>
      <c r="D73" s="32"/>
      <c r="E73" s="32"/>
      <c r="F73" s="32"/>
      <c r="G73" s="33"/>
      <c r="H73" s="34"/>
      <c r="I73" s="35"/>
      <c r="J73" s="36"/>
      <c r="K73" s="66"/>
      <c r="L73" s="37"/>
    </row>
    <row r="74" spans="1:12" s="6" customFormat="1" ht="49.5" customHeight="1">
      <c r="A74" s="31"/>
      <c r="B74" s="62"/>
      <c r="C74" s="64"/>
      <c r="D74" s="32"/>
      <c r="E74" s="32"/>
      <c r="F74" s="32"/>
      <c r="G74" s="33"/>
      <c r="H74" s="34"/>
      <c r="I74" s="35"/>
      <c r="J74" s="36"/>
      <c r="K74" s="66"/>
      <c r="L74" s="37"/>
    </row>
    <row r="75" spans="1:12" s="6" customFormat="1" ht="49.5" customHeight="1">
      <c r="A75" s="31"/>
      <c r="B75" s="62"/>
      <c r="C75" s="63"/>
      <c r="D75" s="32"/>
      <c r="E75" s="32"/>
      <c r="F75" s="32"/>
      <c r="G75" s="33"/>
      <c r="H75" s="34"/>
      <c r="I75" s="35"/>
      <c r="J75" s="36"/>
      <c r="K75" s="66"/>
      <c r="L75" s="37"/>
    </row>
    <row r="76" spans="1:12" s="6" customFormat="1" ht="49.5" customHeight="1">
      <c r="A76" s="31"/>
      <c r="B76" s="62"/>
      <c r="C76" s="64"/>
      <c r="D76" s="32"/>
      <c r="E76" s="32"/>
      <c r="F76" s="32"/>
      <c r="G76" s="33"/>
      <c r="H76" s="34"/>
      <c r="I76" s="35"/>
      <c r="J76" s="36"/>
      <c r="K76" s="66"/>
      <c r="L76" s="37"/>
    </row>
    <row r="77" spans="1:12" s="6" customFormat="1" ht="49.5" customHeight="1">
      <c r="A77" s="31"/>
      <c r="B77" s="62"/>
      <c r="C77" s="64"/>
      <c r="D77" s="32"/>
      <c r="E77" s="32"/>
      <c r="F77" s="32"/>
      <c r="G77" s="33"/>
      <c r="H77" s="34"/>
      <c r="I77" s="35"/>
      <c r="J77" s="36"/>
      <c r="K77" s="66"/>
      <c r="L77" s="37"/>
    </row>
    <row r="78" spans="1:12" s="6" customFormat="1" ht="49.5" customHeight="1">
      <c r="A78" s="31"/>
      <c r="B78" s="62"/>
      <c r="C78" s="64"/>
      <c r="D78" s="32"/>
      <c r="E78" s="32"/>
      <c r="F78" s="32"/>
      <c r="G78" s="33"/>
      <c r="H78" s="34"/>
      <c r="I78" s="35"/>
      <c r="J78" s="36"/>
      <c r="K78" s="66"/>
      <c r="L78" s="37"/>
    </row>
    <row r="79" spans="1:12" s="6" customFormat="1" ht="49.5" customHeight="1">
      <c r="A79" s="31"/>
      <c r="B79" s="62"/>
      <c r="C79" s="64"/>
      <c r="D79" s="32"/>
      <c r="E79" s="32"/>
      <c r="F79" s="32"/>
      <c r="G79" s="33"/>
      <c r="H79" s="34"/>
      <c r="I79" s="35"/>
      <c r="J79" s="36"/>
      <c r="K79" s="66"/>
      <c r="L79" s="37"/>
    </row>
    <row r="80" spans="1:12" s="6" customFormat="1" ht="49.5" customHeight="1">
      <c r="A80" s="31"/>
      <c r="B80" s="62"/>
      <c r="C80" s="64"/>
      <c r="D80" s="32"/>
      <c r="E80" s="32"/>
      <c r="F80" s="32"/>
      <c r="G80" s="33"/>
      <c r="H80" s="34"/>
      <c r="I80" s="35"/>
      <c r="J80" s="36"/>
      <c r="K80" s="66"/>
      <c r="L80" s="37"/>
    </row>
    <row r="81" spans="1:12" s="6" customFormat="1" ht="49.5" customHeight="1">
      <c r="A81" s="31"/>
      <c r="B81" s="62"/>
      <c r="C81" s="64"/>
      <c r="D81" s="32"/>
      <c r="E81" s="32"/>
      <c r="F81" s="32"/>
      <c r="G81" s="33"/>
      <c r="H81" s="34"/>
      <c r="I81" s="35"/>
      <c r="J81" s="36"/>
      <c r="K81" s="66"/>
      <c r="L81" s="37"/>
    </row>
    <row r="82" spans="1:12" s="6" customFormat="1" ht="49.5" customHeight="1">
      <c r="A82" s="31"/>
      <c r="B82" s="62"/>
      <c r="C82" s="64"/>
      <c r="D82" s="32"/>
      <c r="E82" s="32"/>
      <c r="F82" s="32"/>
      <c r="G82" s="33"/>
      <c r="H82" s="34"/>
      <c r="I82" s="35"/>
      <c r="J82" s="36"/>
      <c r="K82" s="66"/>
      <c r="L82" s="37"/>
    </row>
    <row r="83" spans="1:12" s="6" customFormat="1" ht="49.5" customHeight="1">
      <c r="A83" s="31"/>
      <c r="B83" s="62"/>
      <c r="C83" s="63"/>
      <c r="D83" s="32"/>
      <c r="E83" s="32"/>
      <c r="F83" s="32"/>
      <c r="G83" s="33"/>
      <c r="H83" s="34"/>
      <c r="I83" s="35"/>
      <c r="J83" s="36"/>
      <c r="K83" s="66"/>
      <c r="L83" s="37"/>
    </row>
    <row r="84" spans="1:12" s="6" customFormat="1" ht="49.5" customHeight="1">
      <c r="A84" s="31"/>
      <c r="B84" s="62"/>
      <c r="C84" s="64"/>
      <c r="D84" s="32"/>
      <c r="E84" s="32"/>
      <c r="F84" s="32"/>
      <c r="G84" s="33"/>
      <c r="H84" s="34"/>
      <c r="I84" s="35"/>
      <c r="J84" s="36"/>
      <c r="K84" s="66"/>
      <c r="L84" s="37"/>
    </row>
    <row r="85" spans="1:12" s="6" customFormat="1" ht="49.5" customHeight="1">
      <c r="A85" s="31"/>
      <c r="B85" s="62"/>
      <c r="C85" s="63"/>
      <c r="D85" s="32"/>
      <c r="E85" s="32"/>
      <c r="F85" s="32"/>
      <c r="G85" s="33"/>
      <c r="H85" s="34"/>
      <c r="I85" s="35"/>
      <c r="J85" s="36"/>
      <c r="K85" s="66"/>
      <c r="L85" s="37"/>
    </row>
    <row r="86" spans="1:12" s="6" customFormat="1" ht="49.5" customHeight="1">
      <c r="A86" s="31"/>
      <c r="B86" s="62"/>
      <c r="C86" s="63"/>
      <c r="D86" s="32"/>
      <c r="E86" s="32"/>
      <c r="F86" s="32"/>
      <c r="G86" s="33"/>
      <c r="H86" s="34"/>
      <c r="I86" s="35"/>
      <c r="J86" s="36"/>
      <c r="K86" s="66"/>
      <c r="L86" s="37"/>
    </row>
    <row r="87" spans="1:12" s="6" customFormat="1" ht="49.5" customHeight="1">
      <c r="A87" s="31"/>
      <c r="B87" s="62"/>
      <c r="C87" s="63"/>
      <c r="D87" s="32"/>
      <c r="E87" s="32"/>
      <c r="F87" s="32"/>
      <c r="G87" s="33"/>
      <c r="H87" s="34"/>
      <c r="I87" s="35"/>
      <c r="J87" s="36"/>
      <c r="K87" s="66"/>
      <c r="L87" s="37"/>
    </row>
    <row r="88" spans="1:12" s="6" customFormat="1" ht="49.5" customHeight="1">
      <c r="A88" s="31"/>
      <c r="B88" s="62"/>
      <c r="C88" s="64"/>
      <c r="D88" s="32"/>
      <c r="E88" s="32"/>
      <c r="F88" s="32"/>
      <c r="G88" s="33"/>
      <c r="H88" s="34"/>
      <c r="I88" s="35"/>
      <c r="J88" s="36"/>
      <c r="K88" s="66"/>
      <c r="L88" s="37"/>
    </row>
    <row r="89" spans="1:12" s="6" customFormat="1" ht="49.5" customHeight="1">
      <c r="A89" s="31"/>
      <c r="B89" s="62"/>
      <c r="C89" s="63"/>
      <c r="D89" s="32"/>
      <c r="E89" s="32"/>
      <c r="F89" s="32"/>
      <c r="G89" s="33"/>
      <c r="H89" s="34"/>
      <c r="I89" s="35"/>
      <c r="J89" s="36"/>
      <c r="K89" s="66"/>
      <c r="L89" s="37"/>
    </row>
    <row r="90" spans="1:12" s="6" customFormat="1" ht="49.5" customHeight="1">
      <c r="A90" s="31"/>
      <c r="B90" s="62"/>
      <c r="C90" s="64"/>
      <c r="D90" s="32"/>
      <c r="E90" s="32"/>
      <c r="F90" s="32"/>
      <c r="G90" s="33"/>
      <c r="H90" s="34"/>
      <c r="I90" s="35"/>
      <c r="J90" s="36"/>
      <c r="K90" s="66"/>
      <c r="L90" s="37"/>
    </row>
    <row r="91" spans="1:12" s="6" customFormat="1" ht="49.5" customHeight="1">
      <c r="A91" s="31"/>
      <c r="B91" s="62"/>
      <c r="C91" s="63"/>
      <c r="D91" s="32"/>
      <c r="E91" s="32"/>
      <c r="F91" s="32"/>
      <c r="G91" s="33"/>
      <c r="H91" s="34"/>
      <c r="I91" s="35"/>
      <c r="J91" s="36"/>
      <c r="K91" s="66"/>
      <c r="L91" s="37"/>
    </row>
    <row r="92" spans="1:12" s="6" customFormat="1" ht="49.5" customHeight="1">
      <c r="A92" s="31"/>
      <c r="B92" s="62"/>
      <c r="C92" s="64"/>
      <c r="D92" s="32"/>
      <c r="E92" s="32"/>
      <c r="F92" s="32"/>
      <c r="G92" s="33"/>
      <c r="H92" s="34"/>
      <c r="I92" s="35"/>
      <c r="J92" s="36"/>
      <c r="K92" s="66"/>
      <c r="L92" s="37"/>
    </row>
    <row r="93" spans="1:12" s="7" customFormat="1" ht="49.5" customHeight="1">
      <c r="A93" s="31"/>
      <c r="B93" s="62"/>
      <c r="C93" s="63"/>
      <c r="D93" s="32"/>
      <c r="E93" s="38"/>
      <c r="F93" s="38"/>
      <c r="G93" s="33"/>
      <c r="H93" s="34"/>
      <c r="I93" s="35"/>
      <c r="J93" s="36"/>
      <c r="K93" s="66"/>
      <c r="L93" s="37"/>
    </row>
    <row r="94" spans="1:12" s="7" customFormat="1" ht="49.5" customHeight="1">
      <c r="A94" s="31"/>
      <c r="B94" s="62"/>
      <c r="C94" s="64"/>
      <c r="D94" s="38"/>
      <c r="E94" s="38"/>
      <c r="F94" s="38"/>
      <c r="G94" s="33"/>
      <c r="H94" s="34"/>
      <c r="I94" s="35"/>
      <c r="J94" s="36"/>
      <c r="K94" s="66"/>
      <c r="L94" s="37"/>
    </row>
    <row r="95" spans="1:12" s="7" customFormat="1" ht="49.5" customHeight="1">
      <c r="A95" s="31"/>
      <c r="B95" s="62"/>
      <c r="C95" s="63"/>
      <c r="D95" s="38"/>
      <c r="E95" s="38"/>
      <c r="F95" s="38"/>
      <c r="G95" s="33"/>
      <c r="H95" s="34"/>
      <c r="I95" s="35"/>
      <c r="J95" s="36"/>
      <c r="K95" s="66"/>
      <c r="L95" s="37"/>
    </row>
    <row r="96" spans="1:12" s="7" customFormat="1" ht="49.5" customHeight="1">
      <c r="A96" s="31"/>
      <c r="B96" s="62"/>
      <c r="C96" s="64"/>
      <c r="D96" s="38"/>
      <c r="E96" s="38"/>
      <c r="F96" s="38"/>
      <c r="G96" s="33"/>
      <c r="H96" s="34"/>
      <c r="I96" s="35"/>
      <c r="J96" s="36"/>
      <c r="K96" s="66"/>
      <c r="L96" s="37"/>
    </row>
    <row r="97" spans="1:12" s="6" customFormat="1" ht="49.5" customHeight="1">
      <c r="A97" s="31"/>
      <c r="B97" s="62"/>
      <c r="C97" s="64"/>
      <c r="D97" s="38"/>
      <c r="E97" s="38"/>
      <c r="F97" s="38"/>
      <c r="G97" s="33"/>
      <c r="H97" s="34"/>
      <c r="I97" s="35"/>
      <c r="J97" s="36"/>
      <c r="K97" s="66"/>
      <c r="L97" s="37"/>
    </row>
    <row r="98" spans="1:12" s="6" customFormat="1" ht="49.5" customHeight="1">
      <c r="A98" s="31"/>
      <c r="B98" s="62"/>
      <c r="C98" s="63"/>
      <c r="D98" s="38"/>
      <c r="E98" s="38"/>
      <c r="F98" s="38"/>
      <c r="G98" s="33"/>
      <c r="H98" s="34"/>
      <c r="I98" s="35"/>
      <c r="J98" s="36"/>
      <c r="K98" s="66"/>
      <c r="L98" s="37"/>
    </row>
    <row r="99" spans="1:12" s="6" customFormat="1" ht="49.5" customHeight="1">
      <c r="A99" s="31"/>
      <c r="B99" s="62"/>
      <c r="C99" s="64"/>
      <c r="D99" s="38"/>
      <c r="E99" s="38"/>
      <c r="F99" s="38"/>
      <c r="G99" s="33"/>
      <c r="H99" s="34"/>
      <c r="I99" s="35"/>
      <c r="J99" s="36"/>
      <c r="K99" s="66"/>
      <c r="L99" s="37"/>
    </row>
    <row r="100" spans="1:12" s="6" customFormat="1" ht="49.5" customHeight="1">
      <c r="A100" s="31"/>
      <c r="B100" s="62"/>
      <c r="C100" s="63"/>
      <c r="D100" s="38"/>
      <c r="E100" s="38"/>
      <c r="F100" s="38"/>
      <c r="G100" s="33"/>
      <c r="H100" s="34"/>
      <c r="I100" s="35"/>
      <c r="J100" s="36"/>
      <c r="K100" s="66"/>
      <c r="L100" s="37"/>
    </row>
    <row r="101" spans="1:12" s="6" customFormat="1" ht="49.5" customHeight="1">
      <c r="A101" s="31"/>
      <c r="B101" s="62"/>
      <c r="C101" s="63"/>
      <c r="D101" s="38"/>
      <c r="E101" s="38"/>
      <c r="F101" s="38"/>
      <c r="G101" s="33"/>
      <c r="H101" s="34"/>
      <c r="I101" s="35"/>
      <c r="J101" s="36"/>
      <c r="K101" s="66"/>
      <c r="L101" s="37"/>
    </row>
    <row r="102" spans="1:12" s="6" customFormat="1" ht="49.5" customHeight="1">
      <c r="A102" s="31"/>
      <c r="B102" s="62"/>
      <c r="C102" s="64"/>
      <c r="D102" s="38"/>
      <c r="E102" s="38"/>
      <c r="F102" s="38"/>
      <c r="G102" s="33"/>
      <c r="H102" s="34"/>
      <c r="I102" s="35"/>
      <c r="J102" s="36"/>
      <c r="K102" s="66"/>
      <c r="L102" s="37"/>
    </row>
    <row r="103" spans="1:12" s="6" customFormat="1" ht="49.5" customHeight="1">
      <c r="A103" s="31"/>
      <c r="B103" s="62"/>
      <c r="C103" s="64"/>
      <c r="D103" s="38"/>
      <c r="E103" s="38"/>
      <c r="F103" s="38"/>
      <c r="G103" s="33"/>
      <c r="H103" s="34"/>
      <c r="I103" s="35"/>
      <c r="J103" s="36"/>
      <c r="K103" s="66"/>
      <c r="L103" s="37"/>
    </row>
    <row r="104" spans="1:12" s="6" customFormat="1" ht="49.5" customHeight="1">
      <c r="A104" s="31"/>
      <c r="B104" s="62"/>
      <c r="C104" s="64"/>
      <c r="D104" s="38"/>
      <c r="E104" s="38"/>
      <c r="F104" s="38"/>
      <c r="G104" s="33"/>
      <c r="H104" s="34"/>
      <c r="I104" s="35"/>
      <c r="J104" s="36"/>
      <c r="K104" s="66"/>
      <c r="L104" s="37"/>
    </row>
    <row r="105" spans="1:12" s="6" customFormat="1" ht="49.5" customHeight="1">
      <c r="A105" s="31"/>
      <c r="B105" s="62"/>
      <c r="C105" s="63"/>
      <c r="D105" s="38"/>
      <c r="E105" s="38"/>
      <c r="F105" s="38"/>
      <c r="G105" s="33"/>
      <c r="H105" s="34"/>
      <c r="I105" s="35"/>
      <c r="J105" s="36"/>
      <c r="K105" s="66"/>
      <c r="L105" s="37"/>
    </row>
    <row r="106" spans="1:12" s="6" customFormat="1" ht="49.5" customHeight="1">
      <c r="A106" s="31"/>
      <c r="B106" s="62"/>
      <c r="C106" s="63"/>
      <c r="D106" s="38"/>
      <c r="E106" s="38"/>
      <c r="F106" s="38"/>
      <c r="G106" s="33"/>
      <c r="H106" s="34"/>
      <c r="I106" s="35"/>
      <c r="J106" s="36"/>
      <c r="K106" s="66"/>
      <c r="L106" s="37"/>
    </row>
    <row r="107" spans="1:12" s="6" customFormat="1" ht="49.5" customHeight="1">
      <c r="A107" s="31"/>
      <c r="B107" s="62"/>
      <c r="C107" s="64"/>
      <c r="D107" s="38"/>
      <c r="E107" s="38"/>
      <c r="F107" s="38"/>
      <c r="G107" s="33"/>
      <c r="H107" s="34"/>
      <c r="I107" s="35"/>
      <c r="J107" s="36"/>
      <c r="K107" s="66"/>
      <c r="L107" s="37"/>
    </row>
    <row r="108" spans="1:12" s="6" customFormat="1" ht="49.5" customHeight="1">
      <c r="A108" s="31"/>
      <c r="B108" s="62"/>
      <c r="C108" s="63"/>
      <c r="D108" s="38"/>
      <c r="E108" s="38"/>
      <c r="F108" s="38"/>
      <c r="G108" s="33"/>
      <c r="H108" s="34"/>
      <c r="I108" s="35"/>
      <c r="J108" s="36"/>
      <c r="K108" s="66"/>
      <c r="L108" s="37"/>
    </row>
    <row r="109" spans="1:12" s="6" customFormat="1" ht="49.5" customHeight="1">
      <c r="A109" s="31"/>
      <c r="B109" s="62"/>
      <c r="C109" s="63"/>
      <c r="D109" s="38"/>
      <c r="E109" s="38"/>
      <c r="F109" s="38"/>
      <c r="G109" s="33"/>
      <c r="H109" s="34"/>
      <c r="I109" s="35"/>
      <c r="J109" s="36"/>
      <c r="K109" s="66"/>
      <c r="L109" s="37"/>
    </row>
    <row r="110" spans="1:12" s="6" customFormat="1" ht="49.5" customHeight="1">
      <c r="A110" s="31"/>
      <c r="B110" s="62"/>
      <c r="C110" s="63"/>
      <c r="D110" s="38"/>
      <c r="E110" s="38"/>
      <c r="F110" s="38"/>
      <c r="G110" s="33"/>
      <c r="H110" s="34"/>
      <c r="I110" s="35"/>
      <c r="J110" s="36"/>
      <c r="K110" s="66"/>
      <c r="L110" s="37"/>
    </row>
    <row r="111" spans="1:12" s="6" customFormat="1" ht="49.5" customHeight="1">
      <c r="A111" s="31"/>
      <c r="B111" s="62"/>
      <c r="C111" s="63"/>
      <c r="D111" s="38"/>
      <c r="E111" s="38"/>
      <c r="F111" s="38"/>
      <c r="G111" s="33"/>
      <c r="H111" s="34"/>
      <c r="I111" s="35"/>
      <c r="J111" s="36"/>
      <c r="K111" s="66"/>
      <c r="L111" s="37"/>
    </row>
    <row r="112" spans="1:12" s="6" customFormat="1" ht="49.5" customHeight="1">
      <c r="A112" s="31"/>
      <c r="B112" s="62"/>
      <c r="C112" s="63"/>
      <c r="D112" s="38"/>
      <c r="E112" s="38"/>
      <c r="F112" s="38"/>
      <c r="G112" s="33"/>
      <c r="H112" s="34"/>
      <c r="I112" s="35"/>
      <c r="J112" s="36"/>
      <c r="K112" s="66"/>
      <c r="L112" s="37"/>
    </row>
    <row r="113" spans="1:12" s="6" customFormat="1" ht="49.5" customHeight="1">
      <c r="A113" s="31"/>
      <c r="B113" s="62"/>
      <c r="C113" s="64"/>
      <c r="D113" s="38"/>
      <c r="E113" s="38"/>
      <c r="F113" s="38"/>
      <c r="G113" s="33"/>
      <c r="H113" s="34"/>
      <c r="I113" s="35"/>
      <c r="J113" s="36"/>
      <c r="K113" s="66"/>
      <c r="L113" s="37"/>
    </row>
    <row r="114" spans="1:12" s="6" customFormat="1" ht="49.5" customHeight="1">
      <c r="A114" s="31"/>
      <c r="B114" s="62"/>
      <c r="C114" s="64"/>
      <c r="D114" s="38"/>
      <c r="E114" s="38"/>
      <c r="F114" s="38"/>
      <c r="G114" s="33"/>
      <c r="H114" s="34"/>
      <c r="I114" s="35"/>
      <c r="J114" s="36"/>
      <c r="K114" s="66"/>
      <c r="L114" s="37"/>
    </row>
    <row r="115" spans="1:12" s="6" customFormat="1" ht="49.5" customHeight="1">
      <c r="A115" s="31"/>
      <c r="B115" s="62"/>
      <c r="C115" s="64"/>
      <c r="D115" s="38"/>
      <c r="E115" s="38"/>
      <c r="F115" s="38"/>
      <c r="G115" s="33"/>
      <c r="H115" s="34"/>
      <c r="I115" s="35"/>
      <c r="J115" s="36"/>
      <c r="K115" s="66"/>
      <c r="L115" s="37"/>
    </row>
    <row r="116" spans="1:12" s="6" customFormat="1" ht="49.5" customHeight="1">
      <c r="A116" s="31"/>
      <c r="B116" s="62"/>
      <c r="C116" s="64"/>
      <c r="D116" s="38"/>
      <c r="E116" s="38"/>
      <c r="F116" s="38"/>
      <c r="G116" s="33"/>
      <c r="H116" s="34"/>
      <c r="I116" s="35"/>
      <c r="J116" s="36"/>
      <c r="K116" s="66"/>
      <c r="L116" s="37"/>
    </row>
    <row r="117" spans="1:12" s="6" customFormat="1" ht="49.5" customHeight="1">
      <c r="A117" s="31"/>
      <c r="B117" s="62"/>
      <c r="C117" s="64"/>
      <c r="D117" s="38"/>
      <c r="E117" s="38"/>
      <c r="F117" s="38"/>
      <c r="G117" s="33"/>
      <c r="H117" s="34"/>
      <c r="I117" s="35"/>
      <c r="J117" s="36"/>
      <c r="K117" s="66"/>
      <c r="L117" s="37"/>
    </row>
    <row r="118" spans="1:12" s="6" customFormat="1" ht="49.5" customHeight="1">
      <c r="A118" s="31"/>
      <c r="B118" s="62"/>
      <c r="C118" s="63"/>
      <c r="D118" s="38"/>
      <c r="E118" s="38"/>
      <c r="F118" s="38"/>
      <c r="G118" s="33"/>
      <c r="H118" s="34"/>
      <c r="I118" s="35"/>
      <c r="J118" s="36"/>
      <c r="K118" s="66"/>
      <c r="L118" s="37"/>
    </row>
    <row r="119" spans="1:12" s="6" customFormat="1" ht="49.5" customHeight="1">
      <c r="A119" s="31"/>
      <c r="B119" s="62"/>
      <c r="C119" s="63"/>
      <c r="D119" s="38"/>
      <c r="E119" s="38"/>
      <c r="F119" s="38"/>
      <c r="G119" s="33"/>
      <c r="H119" s="34"/>
      <c r="I119" s="35"/>
      <c r="J119" s="36"/>
      <c r="K119" s="66"/>
      <c r="L119" s="37"/>
    </row>
    <row r="120" spans="1:12" s="6" customFormat="1" ht="49.5" customHeight="1">
      <c r="A120" s="31"/>
      <c r="B120" s="62"/>
      <c r="C120" s="63"/>
      <c r="D120" s="38"/>
      <c r="E120" s="38"/>
      <c r="F120" s="38"/>
      <c r="G120" s="33"/>
      <c r="H120" s="34"/>
      <c r="I120" s="35"/>
      <c r="J120" s="36"/>
      <c r="K120" s="66"/>
      <c r="L120" s="37"/>
    </row>
    <row r="121" spans="1:12" s="6" customFormat="1" ht="49.5" customHeight="1">
      <c r="A121" s="31"/>
      <c r="B121" s="62"/>
      <c r="C121" s="63"/>
      <c r="D121" s="38"/>
      <c r="E121" s="38"/>
      <c r="F121" s="38"/>
      <c r="G121" s="33"/>
      <c r="H121" s="34"/>
      <c r="I121" s="35"/>
      <c r="J121" s="36"/>
      <c r="K121" s="66"/>
      <c r="L121" s="37"/>
    </row>
    <row r="122" spans="1:12" s="6" customFormat="1" ht="49.5" customHeight="1">
      <c r="A122" s="31"/>
      <c r="B122" s="62"/>
      <c r="C122" s="63"/>
      <c r="D122" s="38"/>
      <c r="E122" s="38"/>
      <c r="F122" s="38"/>
      <c r="G122" s="33"/>
      <c r="H122" s="34"/>
      <c r="I122" s="35"/>
      <c r="J122" s="36"/>
      <c r="K122" s="66"/>
      <c r="L122" s="37"/>
    </row>
    <row r="123" spans="1:12" s="6" customFormat="1" ht="49.5" customHeight="1">
      <c r="A123" s="31"/>
      <c r="B123" s="62"/>
      <c r="C123" s="63"/>
      <c r="D123" s="38"/>
      <c r="E123" s="38"/>
      <c r="F123" s="38"/>
      <c r="G123" s="33"/>
      <c r="H123" s="34"/>
      <c r="I123" s="35"/>
      <c r="J123" s="36"/>
      <c r="K123" s="66"/>
      <c r="L123" s="37"/>
    </row>
    <row r="124" spans="1:12" s="6" customFormat="1" ht="49.5" customHeight="1">
      <c r="A124" s="31"/>
      <c r="B124" s="62"/>
      <c r="C124" s="63"/>
      <c r="D124" s="38"/>
      <c r="E124" s="38"/>
      <c r="F124" s="38"/>
      <c r="G124" s="33"/>
      <c r="H124" s="34"/>
      <c r="I124" s="35"/>
      <c r="J124" s="36"/>
      <c r="K124" s="66"/>
      <c r="L124" s="37"/>
    </row>
    <row r="125" spans="1:12" s="6" customFormat="1" ht="49.5" customHeight="1">
      <c r="A125" s="31"/>
      <c r="B125" s="62"/>
      <c r="C125" s="63"/>
      <c r="D125" s="38"/>
      <c r="E125" s="38"/>
      <c r="F125" s="38"/>
      <c r="G125" s="33"/>
      <c r="H125" s="34"/>
      <c r="I125" s="35"/>
      <c r="J125" s="36"/>
      <c r="K125" s="66"/>
      <c r="L125" s="37"/>
    </row>
    <row r="126" spans="1:12" s="6" customFormat="1" ht="49.5" customHeight="1">
      <c r="A126" s="31"/>
      <c r="B126" s="62"/>
      <c r="C126" s="63"/>
      <c r="D126" s="38"/>
      <c r="E126" s="38"/>
      <c r="F126" s="38"/>
      <c r="G126" s="33"/>
      <c r="H126" s="34"/>
      <c r="I126" s="35"/>
      <c r="J126" s="36"/>
      <c r="K126" s="66"/>
      <c r="L126" s="37"/>
    </row>
    <row r="127" spans="1:12" s="6" customFormat="1" ht="49.5" customHeight="1">
      <c r="A127" s="31"/>
      <c r="B127" s="62"/>
      <c r="C127" s="63"/>
      <c r="D127" s="38"/>
      <c r="E127" s="38"/>
      <c r="F127" s="38"/>
      <c r="G127" s="33"/>
      <c r="H127" s="34"/>
      <c r="I127" s="35"/>
      <c r="J127" s="36"/>
      <c r="K127" s="66"/>
      <c r="L127" s="37"/>
    </row>
    <row r="128" spans="1:12" s="6" customFormat="1" ht="49.5" customHeight="1">
      <c r="A128" s="31"/>
      <c r="B128" s="62"/>
      <c r="C128" s="63"/>
      <c r="D128" s="38"/>
      <c r="E128" s="38"/>
      <c r="F128" s="38"/>
      <c r="G128" s="33"/>
      <c r="H128" s="34"/>
      <c r="I128" s="35"/>
      <c r="J128" s="36"/>
      <c r="K128" s="66"/>
      <c r="L128" s="37"/>
    </row>
    <row r="129" spans="1:12" s="6" customFormat="1" ht="49.5" customHeight="1">
      <c r="A129" s="31"/>
      <c r="B129" s="62"/>
      <c r="C129" s="63"/>
      <c r="D129" s="38"/>
      <c r="E129" s="38"/>
      <c r="F129" s="38"/>
      <c r="G129" s="33"/>
      <c r="H129" s="34"/>
      <c r="I129" s="35"/>
      <c r="J129" s="36"/>
      <c r="K129" s="66"/>
      <c r="L129" s="37"/>
    </row>
    <row r="130" spans="1:12" s="6" customFormat="1" ht="49.5" customHeight="1">
      <c r="A130" s="31"/>
      <c r="B130" s="62"/>
      <c r="C130" s="63"/>
      <c r="D130" s="38"/>
      <c r="E130" s="38"/>
      <c r="F130" s="38"/>
      <c r="G130" s="33"/>
      <c r="H130" s="34"/>
      <c r="I130" s="35"/>
      <c r="J130" s="36"/>
      <c r="K130" s="66"/>
      <c r="L130" s="37"/>
    </row>
    <row r="131" spans="1:12" s="6" customFormat="1" ht="49.5" customHeight="1">
      <c r="A131" s="31"/>
      <c r="B131" s="62"/>
      <c r="C131" s="63"/>
      <c r="D131" s="38"/>
      <c r="E131" s="38"/>
      <c r="F131" s="38"/>
      <c r="G131" s="33"/>
      <c r="H131" s="34"/>
      <c r="I131" s="35"/>
      <c r="J131" s="36"/>
      <c r="K131" s="66"/>
      <c r="L131" s="37"/>
    </row>
    <row r="132" spans="1:12" s="6" customFormat="1" ht="49.5" customHeight="1">
      <c r="A132" s="31"/>
      <c r="B132" s="62"/>
      <c r="C132" s="63"/>
      <c r="D132" s="38"/>
      <c r="E132" s="38"/>
      <c r="F132" s="38"/>
      <c r="G132" s="33"/>
      <c r="H132" s="34"/>
      <c r="I132" s="35"/>
      <c r="J132" s="36"/>
      <c r="K132" s="66"/>
      <c r="L132" s="37"/>
    </row>
    <row r="133" spans="1:12" s="6" customFormat="1" ht="49.5" customHeight="1">
      <c r="A133" s="31"/>
      <c r="B133" s="62"/>
      <c r="C133" s="63"/>
      <c r="D133" s="38"/>
      <c r="E133" s="38"/>
      <c r="F133" s="38"/>
      <c r="G133" s="33"/>
      <c r="H133" s="34"/>
      <c r="I133" s="35"/>
      <c r="J133" s="36"/>
      <c r="K133" s="66"/>
      <c r="L133" s="37"/>
    </row>
    <row r="134" spans="1:12" s="6" customFormat="1" ht="49.5" customHeight="1">
      <c r="A134" s="31"/>
      <c r="B134" s="62"/>
      <c r="C134" s="63"/>
      <c r="D134" s="38"/>
      <c r="E134" s="38"/>
      <c r="F134" s="38"/>
      <c r="G134" s="33"/>
      <c r="H134" s="34"/>
      <c r="I134" s="35"/>
      <c r="J134" s="36"/>
      <c r="K134" s="66"/>
      <c r="L134" s="37"/>
    </row>
    <row r="135" spans="1:12" s="6" customFormat="1" ht="49.5" customHeight="1">
      <c r="A135" s="31"/>
      <c r="B135" s="62"/>
      <c r="C135" s="63"/>
      <c r="D135" s="38"/>
      <c r="E135" s="38"/>
      <c r="F135" s="38"/>
      <c r="G135" s="33"/>
      <c r="H135" s="34"/>
      <c r="I135" s="35"/>
      <c r="J135" s="36"/>
      <c r="K135" s="66"/>
      <c r="L135" s="37"/>
    </row>
    <row r="136" spans="1:12" s="6" customFormat="1" ht="49.5" customHeight="1">
      <c r="A136" s="31"/>
      <c r="B136" s="62"/>
      <c r="C136" s="63"/>
      <c r="D136" s="38"/>
      <c r="E136" s="38"/>
      <c r="F136" s="38"/>
      <c r="G136" s="33"/>
      <c r="H136" s="34"/>
      <c r="I136" s="35"/>
      <c r="J136" s="36"/>
      <c r="K136" s="66"/>
      <c r="L136" s="37"/>
    </row>
    <row r="137" spans="1:12" s="6" customFormat="1" ht="49.5" customHeight="1">
      <c r="A137" s="31"/>
      <c r="B137" s="62"/>
      <c r="C137" s="63"/>
      <c r="D137" s="38"/>
      <c r="E137" s="38"/>
      <c r="F137" s="38"/>
      <c r="G137" s="33"/>
      <c r="H137" s="34"/>
      <c r="I137" s="35"/>
      <c r="J137" s="36"/>
      <c r="K137" s="66"/>
      <c r="L137" s="37"/>
    </row>
    <row r="138" spans="1:12" s="6" customFormat="1" ht="49.5" customHeight="1">
      <c r="A138" s="31"/>
      <c r="B138" s="62"/>
      <c r="C138" s="63"/>
      <c r="D138" s="38"/>
      <c r="E138" s="38"/>
      <c r="F138" s="38"/>
      <c r="G138" s="33"/>
      <c r="H138" s="34"/>
      <c r="I138" s="35"/>
      <c r="J138" s="36"/>
      <c r="K138" s="66"/>
      <c r="L138" s="37"/>
    </row>
    <row r="139" spans="1:12" s="6" customFormat="1" ht="49.5" customHeight="1">
      <c r="A139" s="31"/>
      <c r="B139" s="62"/>
      <c r="C139" s="63"/>
      <c r="D139" s="38"/>
      <c r="E139" s="38"/>
      <c r="F139" s="38"/>
      <c r="G139" s="33"/>
      <c r="H139" s="34"/>
      <c r="I139" s="35"/>
      <c r="J139" s="36"/>
      <c r="K139" s="66"/>
      <c r="L139" s="37"/>
    </row>
    <row r="140" spans="1:12" s="6" customFormat="1" ht="49.5" customHeight="1">
      <c r="A140" s="31"/>
      <c r="B140" s="62"/>
      <c r="C140" s="63"/>
      <c r="D140" s="38"/>
      <c r="E140" s="38"/>
      <c r="F140" s="38"/>
      <c r="G140" s="33"/>
      <c r="H140" s="34"/>
      <c r="I140" s="35"/>
      <c r="J140" s="36"/>
      <c r="K140" s="66"/>
      <c r="L140" s="37"/>
    </row>
    <row r="141" spans="1:12" s="6" customFormat="1" ht="49.5" customHeight="1">
      <c r="A141" s="31"/>
      <c r="B141" s="62"/>
      <c r="C141" s="63"/>
      <c r="D141" s="38"/>
      <c r="E141" s="38"/>
      <c r="F141" s="38"/>
      <c r="G141" s="33"/>
      <c r="H141" s="34"/>
      <c r="I141" s="35"/>
      <c r="J141" s="36"/>
      <c r="K141" s="66"/>
      <c r="L141" s="37"/>
    </row>
    <row r="142" spans="1:12" s="6" customFormat="1" ht="49.5" customHeight="1">
      <c r="A142" s="31"/>
      <c r="B142" s="62"/>
      <c r="C142" s="63"/>
      <c r="D142" s="38"/>
      <c r="E142" s="38"/>
      <c r="F142" s="38"/>
      <c r="G142" s="33"/>
      <c r="H142" s="34"/>
      <c r="I142" s="35"/>
      <c r="J142" s="36"/>
      <c r="K142" s="66"/>
      <c r="L142" s="37"/>
    </row>
    <row r="143" spans="1:12" s="6" customFormat="1" ht="49.5" customHeight="1">
      <c r="A143" s="31"/>
      <c r="B143" s="62"/>
      <c r="C143" s="63"/>
      <c r="D143" s="38"/>
      <c r="E143" s="38"/>
      <c r="F143" s="38"/>
      <c r="G143" s="33"/>
      <c r="H143" s="34"/>
      <c r="I143" s="35"/>
      <c r="J143" s="36"/>
      <c r="K143" s="66"/>
      <c r="L143" s="37"/>
    </row>
    <row r="144" spans="1:12" s="6" customFormat="1" ht="49.5" customHeight="1">
      <c r="A144" s="31"/>
      <c r="B144" s="62"/>
      <c r="C144" s="63"/>
      <c r="D144" s="38"/>
      <c r="E144" s="38"/>
      <c r="F144" s="38"/>
      <c r="G144" s="33"/>
      <c r="H144" s="34"/>
      <c r="I144" s="35"/>
      <c r="J144" s="36"/>
      <c r="K144" s="66"/>
      <c r="L144" s="37"/>
    </row>
    <row r="145" spans="1:12" s="6" customFormat="1" ht="49.5" customHeight="1">
      <c r="A145" s="31"/>
      <c r="B145" s="62"/>
      <c r="C145" s="63"/>
      <c r="D145" s="38"/>
      <c r="E145" s="38"/>
      <c r="F145" s="38"/>
      <c r="G145" s="33"/>
      <c r="H145" s="34"/>
      <c r="I145" s="35"/>
      <c r="J145" s="36"/>
      <c r="K145" s="66"/>
      <c r="L145" s="37"/>
    </row>
    <row r="146" spans="1:12" s="6" customFormat="1" ht="49.5" customHeight="1">
      <c r="A146" s="31"/>
      <c r="B146" s="62"/>
      <c r="C146" s="63"/>
      <c r="D146" s="38"/>
      <c r="E146" s="38"/>
      <c r="F146" s="38"/>
      <c r="G146" s="33"/>
      <c r="H146" s="34"/>
      <c r="I146" s="35"/>
      <c r="J146" s="36"/>
      <c r="K146" s="66"/>
      <c r="L146" s="37"/>
    </row>
    <row r="147" spans="1:12" s="6" customFormat="1" ht="49.5" customHeight="1">
      <c r="A147" s="31"/>
      <c r="B147" s="62"/>
      <c r="C147" s="63"/>
      <c r="D147" s="38"/>
      <c r="E147" s="38"/>
      <c r="F147" s="38"/>
      <c r="G147" s="33"/>
      <c r="H147" s="34"/>
      <c r="I147" s="35"/>
      <c r="J147" s="36"/>
      <c r="K147" s="66"/>
      <c r="L147" s="37"/>
    </row>
    <row r="148" spans="1:12" s="6" customFormat="1" ht="49.5" customHeight="1">
      <c r="A148" s="31"/>
      <c r="B148" s="62"/>
      <c r="C148" s="63"/>
      <c r="D148" s="38"/>
      <c r="E148" s="38"/>
      <c r="F148" s="38"/>
      <c r="G148" s="33"/>
      <c r="H148" s="34"/>
      <c r="I148" s="35"/>
      <c r="J148" s="36"/>
      <c r="K148" s="66"/>
      <c r="L148" s="37"/>
    </row>
    <row r="149" spans="1:12" s="6" customFormat="1" ht="49.5" customHeight="1">
      <c r="A149" s="31"/>
      <c r="B149" s="62"/>
      <c r="C149" s="63"/>
      <c r="D149" s="38"/>
      <c r="E149" s="38"/>
      <c r="F149" s="38"/>
      <c r="G149" s="33"/>
      <c r="H149" s="34"/>
      <c r="I149" s="35"/>
      <c r="J149" s="36"/>
      <c r="K149" s="66"/>
      <c r="L149" s="37"/>
    </row>
    <row r="150" spans="1:12" s="6" customFormat="1" ht="49.5" customHeight="1">
      <c r="A150" s="31"/>
      <c r="B150" s="62"/>
      <c r="C150" s="63"/>
      <c r="D150" s="38"/>
      <c r="E150" s="38"/>
      <c r="F150" s="38"/>
      <c r="G150" s="33"/>
      <c r="H150" s="34"/>
      <c r="I150" s="35"/>
      <c r="J150" s="36"/>
      <c r="K150" s="66"/>
      <c r="L150" s="37"/>
    </row>
    <row r="151" spans="1:12" s="6" customFormat="1" ht="49.5" customHeight="1">
      <c r="A151" s="31"/>
      <c r="B151" s="62"/>
      <c r="C151" s="63"/>
      <c r="D151" s="38"/>
      <c r="E151" s="38"/>
      <c r="F151" s="38"/>
      <c r="G151" s="33"/>
      <c r="H151" s="34"/>
      <c r="I151" s="35"/>
      <c r="J151" s="36"/>
      <c r="K151" s="66"/>
      <c r="L151" s="37"/>
    </row>
    <row r="152" spans="1:12" s="6" customFormat="1" ht="49.5" customHeight="1">
      <c r="A152" s="31"/>
      <c r="B152" s="62"/>
      <c r="C152" s="63"/>
      <c r="D152" s="38"/>
      <c r="E152" s="38"/>
      <c r="F152" s="38"/>
      <c r="G152" s="33"/>
      <c r="H152" s="34"/>
      <c r="I152" s="35"/>
      <c r="J152" s="36"/>
      <c r="K152" s="66"/>
      <c r="L152" s="37"/>
    </row>
    <row r="153" spans="1:12" s="6" customFormat="1" ht="49.5" customHeight="1">
      <c r="A153" s="31"/>
      <c r="B153" s="62"/>
      <c r="C153" s="63"/>
      <c r="D153" s="38"/>
      <c r="E153" s="38"/>
      <c r="F153" s="38"/>
      <c r="G153" s="33"/>
      <c r="H153" s="34"/>
      <c r="I153" s="35"/>
      <c r="J153" s="36"/>
      <c r="K153" s="66"/>
      <c r="L153" s="37"/>
    </row>
    <row r="154" spans="1:12" s="6" customFormat="1" ht="49.5" customHeight="1">
      <c r="A154" s="31"/>
      <c r="B154" s="62"/>
      <c r="C154" s="63"/>
      <c r="D154" s="38"/>
      <c r="E154" s="38"/>
      <c r="F154" s="38"/>
      <c r="G154" s="33"/>
      <c r="H154" s="34"/>
      <c r="I154" s="35"/>
      <c r="J154" s="36"/>
      <c r="K154" s="66"/>
      <c r="L154" s="37"/>
    </row>
    <row r="155" spans="1:12" s="6" customFormat="1" ht="49.5" customHeight="1">
      <c r="A155" s="31"/>
      <c r="B155" s="62"/>
      <c r="C155" s="63"/>
      <c r="D155" s="38"/>
      <c r="E155" s="38"/>
      <c r="F155" s="38"/>
      <c r="G155" s="33"/>
      <c r="H155" s="34"/>
      <c r="I155" s="35"/>
      <c r="J155" s="36"/>
      <c r="K155" s="66"/>
      <c r="L155" s="37"/>
    </row>
    <row r="156" spans="1:12" s="6" customFormat="1" ht="49.5" customHeight="1">
      <c r="A156" s="31"/>
      <c r="B156" s="62"/>
      <c r="C156" s="63"/>
      <c r="D156" s="38"/>
      <c r="E156" s="38"/>
      <c r="F156" s="38"/>
      <c r="G156" s="33"/>
      <c r="H156" s="34"/>
      <c r="I156" s="35"/>
      <c r="J156" s="36"/>
      <c r="K156" s="66"/>
      <c r="L156" s="37"/>
    </row>
    <row r="157" spans="1:12" s="6" customFormat="1" ht="49.5" customHeight="1">
      <c r="A157" s="31"/>
      <c r="B157" s="62"/>
      <c r="C157" s="63"/>
      <c r="D157" s="38"/>
      <c r="E157" s="38"/>
      <c r="F157" s="38"/>
      <c r="G157" s="33"/>
      <c r="H157" s="34"/>
      <c r="I157" s="35"/>
      <c r="J157" s="36"/>
      <c r="K157" s="66"/>
      <c r="L157" s="37"/>
    </row>
    <row r="158" spans="1:12" s="6" customFormat="1" ht="49.5" customHeight="1">
      <c r="A158" s="31"/>
      <c r="B158" s="62"/>
      <c r="C158" s="63"/>
      <c r="D158" s="38"/>
      <c r="E158" s="38"/>
      <c r="F158" s="38"/>
      <c r="G158" s="33"/>
      <c r="H158" s="34"/>
      <c r="I158" s="35"/>
      <c r="J158" s="36"/>
      <c r="K158" s="66"/>
      <c r="L158" s="37"/>
    </row>
    <row r="159" spans="1:12" s="6" customFormat="1" ht="49.5" customHeight="1">
      <c r="A159" s="31"/>
      <c r="B159" s="62"/>
      <c r="C159" s="63"/>
      <c r="D159" s="38"/>
      <c r="E159" s="38"/>
      <c r="F159" s="38"/>
      <c r="G159" s="33"/>
      <c r="H159" s="34"/>
      <c r="I159" s="35"/>
      <c r="J159" s="36"/>
      <c r="K159" s="66"/>
      <c r="L159" s="37"/>
    </row>
    <row r="160" spans="1:12" s="6" customFormat="1" ht="49.5" customHeight="1">
      <c r="A160" s="31"/>
      <c r="B160" s="62"/>
      <c r="C160" s="63"/>
      <c r="D160" s="38"/>
      <c r="E160" s="38"/>
      <c r="F160" s="38"/>
      <c r="G160" s="33"/>
      <c r="H160" s="34"/>
      <c r="I160" s="35"/>
      <c r="J160" s="36"/>
      <c r="K160" s="66"/>
      <c r="L160" s="37"/>
    </row>
    <row r="161" spans="1:12" s="6" customFormat="1" ht="49.5" customHeight="1">
      <c r="A161" s="31"/>
      <c r="B161" s="62"/>
      <c r="C161" s="63"/>
      <c r="D161" s="38"/>
      <c r="E161" s="38"/>
      <c r="F161" s="38"/>
      <c r="G161" s="33"/>
      <c r="H161" s="34"/>
      <c r="I161" s="35"/>
      <c r="J161" s="36"/>
      <c r="K161" s="66"/>
      <c r="L161" s="37"/>
    </row>
    <row r="162" spans="1:12" s="6" customFormat="1" ht="49.5" customHeight="1">
      <c r="A162" s="31"/>
      <c r="B162" s="62"/>
      <c r="C162" s="63"/>
      <c r="D162" s="38"/>
      <c r="E162" s="38"/>
      <c r="F162" s="38"/>
      <c r="G162" s="33"/>
      <c r="H162" s="34"/>
      <c r="I162" s="35"/>
      <c r="J162" s="36"/>
      <c r="K162" s="66"/>
      <c r="L162" s="37"/>
    </row>
    <row r="163" spans="1:12" s="6" customFormat="1" ht="49.5" customHeight="1">
      <c r="A163" s="31"/>
      <c r="B163" s="62"/>
      <c r="C163" s="63"/>
      <c r="D163" s="38"/>
      <c r="E163" s="38"/>
      <c r="F163" s="38"/>
      <c r="G163" s="33"/>
      <c r="H163" s="34"/>
      <c r="I163" s="35"/>
      <c r="J163" s="36"/>
      <c r="K163" s="66"/>
      <c r="L163" s="37"/>
    </row>
    <row r="164" spans="1:12" s="6" customFormat="1" ht="49.5" customHeight="1">
      <c r="A164" s="31"/>
      <c r="B164" s="62"/>
      <c r="C164" s="63"/>
      <c r="D164" s="38"/>
      <c r="E164" s="38"/>
      <c r="F164" s="38"/>
      <c r="G164" s="33"/>
      <c r="H164" s="34"/>
      <c r="I164" s="35"/>
      <c r="J164" s="36"/>
      <c r="K164" s="66"/>
      <c r="L164" s="37"/>
    </row>
    <row r="165" spans="1:12" s="6" customFormat="1" ht="49.5" customHeight="1">
      <c r="A165" s="31"/>
      <c r="B165" s="62"/>
      <c r="C165" s="63"/>
      <c r="D165" s="38"/>
      <c r="E165" s="38"/>
      <c r="F165" s="38"/>
      <c r="G165" s="33"/>
      <c r="H165" s="34"/>
      <c r="I165" s="35"/>
      <c r="J165" s="36"/>
      <c r="K165" s="66"/>
      <c r="L165" s="37"/>
    </row>
    <row r="166" spans="1:12" s="6" customFormat="1" ht="49.5" customHeight="1">
      <c r="A166" s="31"/>
      <c r="B166" s="62"/>
      <c r="C166" s="63"/>
      <c r="D166" s="38"/>
      <c r="E166" s="38"/>
      <c r="F166" s="38"/>
      <c r="G166" s="33"/>
      <c r="H166" s="34"/>
      <c r="I166" s="35"/>
      <c r="J166" s="36"/>
      <c r="K166" s="66"/>
      <c r="L166" s="37"/>
    </row>
    <row r="167" spans="1:12" s="6" customFormat="1" ht="49.5" customHeight="1">
      <c r="A167" s="31"/>
      <c r="B167" s="62"/>
      <c r="C167" s="63"/>
      <c r="D167" s="38"/>
      <c r="E167" s="38"/>
      <c r="F167" s="38"/>
      <c r="G167" s="33"/>
      <c r="H167" s="34"/>
      <c r="I167" s="35"/>
      <c r="J167" s="36"/>
      <c r="K167" s="66"/>
      <c r="L167" s="37"/>
    </row>
    <row r="168" spans="1:12" s="6" customFormat="1" ht="49.5" customHeight="1">
      <c r="A168" s="31"/>
      <c r="B168" s="62"/>
      <c r="C168" s="63"/>
      <c r="D168" s="38"/>
      <c r="E168" s="38"/>
      <c r="F168" s="38"/>
      <c r="G168" s="33"/>
      <c r="H168" s="34"/>
      <c r="I168" s="35"/>
      <c r="J168" s="36"/>
      <c r="K168" s="66"/>
      <c r="L168" s="37"/>
    </row>
    <row r="169" spans="1:12" s="6" customFormat="1" ht="49.5" customHeight="1">
      <c r="A169" s="31"/>
      <c r="B169" s="62"/>
      <c r="C169" s="63"/>
      <c r="D169" s="38"/>
      <c r="E169" s="38"/>
      <c r="F169" s="38"/>
      <c r="G169" s="33"/>
      <c r="H169" s="34"/>
      <c r="I169" s="35"/>
      <c r="J169" s="36"/>
      <c r="K169" s="66"/>
      <c r="L169" s="37"/>
    </row>
    <row r="170" spans="1:12" s="6" customFormat="1" ht="49.5" customHeight="1">
      <c r="A170" s="31"/>
      <c r="B170" s="62"/>
      <c r="C170" s="63"/>
      <c r="D170" s="38"/>
      <c r="E170" s="38"/>
      <c r="F170" s="38"/>
      <c r="G170" s="33"/>
      <c r="H170" s="34"/>
      <c r="I170" s="35"/>
      <c r="J170" s="36"/>
      <c r="K170" s="66"/>
      <c r="L170" s="37"/>
    </row>
    <row r="171" spans="1:12" s="6" customFormat="1" ht="49.5" customHeight="1">
      <c r="A171" s="31"/>
      <c r="B171" s="62"/>
      <c r="C171" s="63"/>
      <c r="D171" s="38"/>
      <c r="E171" s="38"/>
      <c r="F171" s="38"/>
      <c r="G171" s="33"/>
      <c r="H171" s="34"/>
      <c r="I171" s="35"/>
      <c r="J171" s="36"/>
      <c r="K171" s="66"/>
      <c r="L171" s="37"/>
    </row>
    <row r="172" spans="1:12" s="6" customFormat="1" ht="49.5" customHeight="1">
      <c r="A172" s="31"/>
      <c r="B172" s="62"/>
      <c r="C172" s="63"/>
      <c r="D172" s="38"/>
      <c r="E172" s="38"/>
      <c r="F172" s="38"/>
      <c r="G172" s="33"/>
      <c r="H172" s="34"/>
      <c r="I172" s="35"/>
      <c r="J172" s="36"/>
      <c r="K172" s="66"/>
      <c r="L172" s="37"/>
    </row>
    <row r="173" spans="1:12" s="6" customFormat="1" ht="49.5" customHeight="1">
      <c r="A173" s="31"/>
      <c r="B173" s="62"/>
      <c r="C173" s="63"/>
      <c r="D173" s="38"/>
      <c r="E173" s="38"/>
      <c r="F173" s="38"/>
      <c r="G173" s="33"/>
      <c r="H173" s="34"/>
      <c r="I173" s="35"/>
      <c r="J173" s="36"/>
      <c r="K173" s="66"/>
      <c r="L173" s="37"/>
    </row>
    <row r="174" spans="1:12" s="6" customFormat="1" ht="49.5" customHeight="1">
      <c r="A174" s="31"/>
      <c r="B174" s="62"/>
      <c r="C174" s="63"/>
      <c r="D174" s="38"/>
      <c r="E174" s="38"/>
      <c r="F174" s="38"/>
      <c r="G174" s="33"/>
      <c r="H174" s="34"/>
      <c r="I174" s="35"/>
      <c r="J174" s="36"/>
      <c r="K174" s="66"/>
      <c r="L174" s="37"/>
    </row>
    <row r="175" spans="1:12" s="6" customFormat="1" ht="49.5" customHeight="1">
      <c r="A175" s="31"/>
      <c r="B175" s="65"/>
      <c r="C175" s="64"/>
      <c r="D175" s="38"/>
      <c r="E175" s="38"/>
      <c r="F175" s="38"/>
      <c r="G175" s="33"/>
      <c r="H175" s="34"/>
      <c r="I175" s="35"/>
      <c r="J175" s="36"/>
      <c r="K175" s="66"/>
      <c r="L175" s="37"/>
    </row>
    <row r="176" spans="1:12" s="6" customFormat="1" ht="49.5" customHeight="1">
      <c r="A176" s="31"/>
      <c r="B176" s="62"/>
      <c r="C176" s="63"/>
      <c r="D176" s="38"/>
      <c r="E176" s="38"/>
      <c r="F176" s="38"/>
      <c r="G176" s="33"/>
      <c r="H176" s="34"/>
      <c r="I176" s="35"/>
      <c r="J176" s="36"/>
      <c r="K176" s="66"/>
      <c r="L176" s="37"/>
    </row>
    <row r="177" spans="1:12" s="6" customFormat="1" ht="49.5" customHeight="1">
      <c r="A177" s="31"/>
      <c r="B177" s="62"/>
      <c r="C177" s="63"/>
      <c r="D177" s="38"/>
      <c r="E177" s="38"/>
      <c r="F177" s="38"/>
      <c r="G177" s="33"/>
      <c r="H177" s="34"/>
      <c r="I177" s="35"/>
      <c r="J177" s="36"/>
      <c r="K177" s="66"/>
      <c r="L177" s="37"/>
    </row>
    <row r="178" spans="1:12" s="6" customFormat="1" ht="49.5" customHeight="1">
      <c r="A178" s="31"/>
      <c r="B178" s="62"/>
      <c r="C178" s="63"/>
      <c r="D178" s="38"/>
      <c r="E178" s="38"/>
      <c r="F178" s="38"/>
      <c r="G178" s="33"/>
      <c r="H178" s="34"/>
      <c r="I178" s="35"/>
      <c r="J178" s="36"/>
      <c r="K178" s="66"/>
      <c r="L178" s="37"/>
    </row>
    <row r="179" spans="1:12" s="6" customFormat="1" ht="49.5" customHeight="1">
      <c r="A179" s="31"/>
      <c r="B179" s="62"/>
      <c r="C179" s="63"/>
      <c r="D179" s="38"/>
      <c r="E179" s="38"/>
      <c r="F179" s="38"/>
      <c r="G179" s="33"/>
      <c r="H179" s="34"/>
      <c r="I179" s="35"/>
      <c r="J179" s="36"/>
      <c r="K179" s="66"/>
      <c r="L179" s="37"/>
    </row>
    <row r="180" spans="1:12" s="6" customFormat="1" ht="49.5" customHeight="1">
      <c r="A180" s="31"/>
      <c r="B180" s="62"/>
      <c r="C180" s="63"/>
      <c r="D180" s="38"/>
      <c r="E180" s="38"/>
      <c r="F180" s="38"/>
      <c r="G180" s="33"/>
      <c r="H180" s="34"/>
      <c r="I180" s="35"/>
      <c r="J180" s="36"/>
      <c r="K180" s="66"/>
      <c r="L180" s="37"/>
    </row>
    <row r="181" spans="1:12" s="6" customFormat="1" ht="49.5" customHeight="1">
      <c r="A181" s="31"/>
      <c r="B181" s="61"/>
      <c r="C181" s="64"/>
      <c r="D181" s="38"/>
      <c r="E181" s="38"/>
      <c r="F181" s="38"/>
      <c r="G181" s="33"/>
      <c r="H181" s="34"/>
      <c r="I181" s="35"/>
      <c r="J181" s="36"/>
      <c r="K181" s="66"/>
      <c r="L181" s="37"/>
    </row>
    <row r="182" spans="1:12" s="6" customFormat="1" ht="49.5" customHeight="1">
      <c r="A182" s="31"/>
      <c r="B182" s="61"/>
      <c r="C182" s="54"/>
      <c r="D182" s="38"/>
      <c r="E182" s="38"/>
      <c r="F182" s="38"/>
      <c r="G182" s="33"/>
      <c r="H182" s="34"/>
      <c r="I182" s="35"/>
      <c r="J182" s="36"/>
      <c r="K182" s="66"/>
      <c r="L182" s="37"/>
    </row>
    <row r="183" spans="1:12" s="6" customFormat="1" ht="49.5" customHeight="1">
      <c r="A183" s="31"/>
      <c r="B183" s="61"/>
      <c r="C183" s="54"/>
      <c r="D183" s="38"/>
      <c r="E183" s="38"/>
      <c r="F183" s="38"/>
      <c r="G183" s="33"/>
      <c r="H183" s="34"/>
      <c r="I183" s="35"/>
      <c r="J183" s="36"/>
      <c r="K183" s="66"/>
      <c r="L183" s="37"/>
    </row>
    <row r="184" spans="1:12" s="6" customFormat="1" ht="49.5" customHeight="1">
      <c r="A184" s="31"/>
      <c r="B184" s="61"/>
      <c r="C184" s="54"/>
      <c r="D184" s="38"/>
      <c r="E184" s="38"/>
      <c r="F184" s="38"/>
      <c r="G184" s="33"/>
      <c r="H184" s="34"/>
      <c r="I184" s="35"/>
      <c r="J184" s="36"/>
      <c r="K184" s="66"/>
      <c r="L184" s="37"/>
    </row>
    <row r="185" spans="1:12" s="6" customFormat="1" ht="49.5" customHeight="1">
      <c r="A185" s="31"/>
      <c r="B185" s="61"/>
      <c r="C185" s="54"/>
      <c r="D185" s="38"/>
      <c r="E185" s="38"/>
      <c r="F185" s="38"/>
      <c r="G185" s="33"/>
      <c r="H185" s="34"/>
      <c r="I185" s="35"/>
      <c r="J185" s="36"/>
      <c r="K185" s="66"/>
      <c r="L185" s="37"/>
    </row>
    <row r="186" spans="1:12" s="6" customFormat="1" ht="49.5" customHeight="1">
      <c r="A186" s="31"/>
      <c r="B186" s="61"/>
      <c r="C186" s="54"/>
      <c r="D186" s="38"/>
      <c r="E186" s="38"/>
      <c r="F186" s="38"/>
      <c r="G186" s="33"/>
      <c r="H186" s="34"/>
      <c r="I186" s="35"/>
      <c r="J186" s="36"/>
      <c r="K186" s="66"/>
      <c r="L186" s="37"/>
    </row>
    <row r="187" spans="1:12" s="6" customFormat="1" ht="49.5" customHeight="1">
      <c r="A187" s="31"/>
      <c r="B187" s="61"/>
      <c r="C187" s="54"/>
      <c r="D187" s="38"/>
      <c r="E187" s="38"/>
      <c r="F187" s="38"/>
      <c r="G187" s="33"/>
      <c r="H187" s="34"/>
      <c r="I187" s="35"/>
      <c r="J187" s="36"/>
      <c r="K187" s="66"/>
      <c r="L187" s="37"/>
    </row>
    <row r="188" spans="1:12" s="6" customFormat="1" ht="49.5" customHeight="1">
      <c r="A188" s="31"/>
      <c r="B188" s="60"/>
      <c r="C188" s="54"/>
      <c r="D188" s="38"/>
      <c r="E188" s="38"/>
      <c r="F188" s="38"/>
      <c r="G188" s="33"/>
      <c r="H188" s="34"/>
      <c r="I188" s="35"/>
      <c r="J188" s="36"/>
      <c r="K188" s="66"/>
      <c r="L188" s="37"/>
    </row>
    <row r="189" spans="1:12" s="6" customFormat="1" ht="49.5" customHeight="1">
      <c r="A189" s="31"/>
      <c r="B189" s="60"/>
      <c r="C189" s="54"/>
      <c r="D189" s="38"/>
      <c r="E189" s="38"/>
      <c r="F189" s="38"/>
      <c r="G189" s="33"/>
      <c r="H189" s="34"/>
      <c r="I189" s="35"/>
      <c r="J189" s="36"/>
      <c r="K189" s="66"/>
      <c r="L189" s="37"/>
    </row>
    <row r="190" spans="1:12" s="6" customFormat="1" ht="49.5" customHeight="1">
      <c r="A190" s="31"/>
      <c r="B190" s="60"/>
      <c r="C190" s="54"/>
      <c r="D190" s="38"/>
      <c r="E190" s="38"/>
      <c r="F190" s="38"/>
      <c r="G190" s="33"/>
      <c r="H190" s="34"/>
      <c r="I190" s="35"/>
      <c r="J190" s="36"/>
      <c r="K190" s="66"/>
      <c r="L190" s="37"/>
    </row>
    <row r="191" spans="1:12" s="6" customFormat="1" ht="49.5" customHeight="1">
      <c r="A191" s="31"/>
      <c r="B191" s="60"/>
      <c r="C191" s="54"/>
      <c r="D191" s="38"/>
      <c r="E191" s="38"/>
      <c r="F191" s="38"/>
      <c r="G191" s="33"/>
      <c r="H191" s="34"/>
      <c r="I191" s="35"/>
      <c r="J191" s="36"/>
      <c r="K191" s="66"/>
      <c r="L191" s="37"/>
    </row>
    <row r="192" spans="1:12" s="6" customFormat="1" ht="49.5" customHeight="1">
      <c r="A192" s="31"/>
      <c r="B192" s="60"/>
      <c r="C192" s="42"/>
      <c r="D192" s="38"/>
      <c r="E192" s="38"/>
      <c r="F192" s="38"/>
      <c r="G192" s="33"/>
      <c r="H192" s="34"/>
      <c r="I192" s="35"/>
      <c r="J192" s="36"/>
      <c r="K192" s="66"/>
      <c r="L192" s="37"/>
    </row>
    <row r="193" spans="1:12" s="6" customFormat="1" ht="49.5" customHeight="1">
      <c r="A193" s="31"/>
      <c r="B193" s="53"/>
      <c r="C193" s="42"/>
      <c r="D193" s="38"/>
      <c r="E193" s="38"/>
      <c r="F193" s="38"/>
      <c r="G193" s="33"/>
      <c r="H193" s="34"/>
      <c r="I193" s="35"/>
      <c r="J193" s="36"/>
      <c r="K193" s="66"/>
      <c r="L193" s="37"/>
    </row>
    <row r="194" spans="1:12" s="6" customFormat="1" ht="49.5" customHeight="1">
      <c r="A194" s="31"/>
      <c r="B194" s="53"/>
      <c r="C194" s="42"/>
      <c r="D194" s="38"/>
      <c r="E194" s="38"/>
      <c r="F194" s="38"/>
      <c r="G194" s="33"/>
      <c r="H194" s="34"/>
      <c r="I194" s="35"/>
      <c r="J194" s="36"/>
      <c r="K194" s="66"/>
      <c r="L194" s="37"/>
    </row>
    <row r="195" spans="1:12" s="6" customFormat="1" ht="49.5" customHeight="1">
      <c r="A195" s="31"/>
      <c r="B195" s="53"/>
      <c r="C195" s="42"/>
      <c r="D195" s="38"/>
      <c r="E195" s="38"/>
      <c r="F195" s="38"/>
      <c r="G195" s="33"/>
      <c r="H195" s="34"/>
      <c r="I195" s="35"/>
      <c r="J195" s="36"/>
      <c r="K195" s="66"/>
      <c r="L195" s="37"/>
    </row>
    <row r="196" spans="1:12" s="6" customFormat="1" ht="49.5" customHeight="1">
      <c r="A196" s="31"/>
      <c r="B196" s="53"/>
      <c r="C196" s="42"/>
      <c r="D196" s="38"/>
      <c r="E196" s="38"/>
      <c r="F196" s="38"/>
      <c r="G196" s="33"/>
      <c r="H196" s="34"/>
      <c r="I196" s="35"/>
      <c r="J196" s="36"/>
      <c r="K196" s="49"/>
      <c r="L196" s="37"/>
    </row>
    <row r="197" spans="1:12" s="6" customFormat="1" ht="49.5" customHeight="1">
      <c r="A197" s="31"/>
      <c r="B197" s="53"/>
      <c r="C197" s="42"/>
      <c r="D197" s="38"/>
      <c r="E197" s="38"/>
      <c r="F197" s="38"/>
      <c r="G197" s="33"/>
      <c r="H197" s="34"/>
      <c r="I197" s="35"/>
      <c r="J197" s="36"/>
      <c r="K197" s="49"/>
      <c r="L197" s="37"/>
    </row>
    <row r="198" spans="1:12" s="6" customFormat="1" ht="49.5" customHeight="1">
      <c r="A198" s="31"/>
      <c r="B198" s="53"/>
      <c r="C198" s="42"/>
      <c r="D198" s="38"/>
      <c r="E198" s="38"/>
      <c r="F198" s="38"/>
      <c r="G198" s="33"/>
      <c r="H198" s="34"/>
      <c r="I198" s="35"/>
      <c r="J198" s="36"/>
      <c r="K198" s="49"/>
      <c r="L198" s="37"/>
    </row>
    <row r="199" spans="1:12" s="6" customFormat="1" ht="49.5" customHeight="1">
      <c r="A199" s="31"/>
      <c r="B199" s="53"/>
      <c r="C199" s="42"/>
      <c r="D199" s="38"/>
      <c r="E199" s="38"/>
      <c r="F199" s="38"/>
      <c r="G199" s="33"/>
      <c r="H199" s="34"/>
      <c r="I199" s="35"/>
      <c r="J199" s="36"/>
      <c r="K199" s="49"/>
      <c r="L199" s="37"/>
    </row>
    <row r="200" spans="1:12" s="6" customFormat="1" ht="49.5" customHeight="1">
      <c r="A200" s="31"/>
      <c r="B200" s="53"/>
      <c r="C200" s="42"/>
      <c r="D200" s="38"/>
      <c r="E200" s="38"/>
      <c r="F200" s="38"/>
      <c r="G200" s="33"/>
      <c r="H200" s="34"/>
      <c r="I200" s="35"/>
      <c r="J200" s="36"/>
      <c r="K200" s="49"/>
      <c r="L200" s="37"/>
    </row>
    <row r="201" spans="1:12" s="6" customFormat="1" ht="49.5" customHeight="1">
      <c r="A201" s="31"/>
      <c r="B201" s="53"/>
      <c r="C201" s="42"/>
      <c r="D201" s="38"/>
      <c r="E201" s="38"/>
      <c r="F201" s="38"/>
      <c r="G201" s="33"/>
      <c r="H201" s="34"/>
      <c r="I201" s="35"/>
      <c r="J201" s="36"/>
      <c r="K201" s="49"/>
      <c r="L201" s="37"/>
    </row>
    <row r="202" spans="1:12" s="6" customFormat="1" ht="49.5" customHeight="1">
      <c r="A202" s="31"/>
      <c r="B202" s="53"/>
      <c r="C202" s="42"/>
      <c r="D202" s="38"/>
      <c r="E202" s="38"/>
      <c r="F202" s="38"/>
      <c r="G202" s="33"/>
      <c r="H202" s="34"/>
      <c r="I202" s="35"/>
      <c r="J202" s="36"/>
      <c r="K202" s="49"/>
      <c r="L202" s="37"/>
    </row>
    <row r="203" spans="1:12" s="6" customFormat="1" ht="49.5" customHeight="1">
      <c r="A203" s="31"/>
      <c r="B203" s="40"/>
      <c r="C203" s="42"/>
      <c r="D203" s="38"/>
      <c r="E203" s="38"/>
      <c r="F203" s="38"/>
      <c r="G203" s="33"/>
      <c r="H203" s="34"/>
      <c r="I203" s="35"/>
      <c r="J203" s="36"/>
      <c r="K203" s="49"/>
      <c r="L203" s="37"/>
    </row>
    <row r="204" spans="1:12" s="8" customFormat="1" ht="49.5" customHeight="1">
      <c r="A204" s="31"/>
      <c r="B204" s="41"/>
      <c r="C204" s="43"/>
      <c r="D204" s="39"/>
      <c r="E204" s="39"/>
      <c r="F204" s="39"/>
      <c r="G204" s="33"/>
      <c r="H204" s="34"/>
      <c r="I204" s="35"/>
      <c r="J204" s="36"/>
      <c r="K204" s="50"/>
      <c r="L204" s="37"/>
    </row>
    <row r="205" spans="1:12" ht="15">
      <c r="A205" s="24"/>
      <c r="B205" s="46" t="s">
        <v>261</v>
      </c>
      <c r="C205" s="44"/>
      <c r="D205" s="25">
        <v>1</v>
      </c>
      <c r="E205" s="26">
        <v>1</v>
      </c>
      <c r="F205" s="26">
        <v>1</v>
      </c>
      <c r="G205" s="27"/>
      <c r="H205" s="28">
        <f>SUM(H5:H204)</f>
        <v>0.42109871354923356</v>
      </c>
      <c r="I205" s="9">
        <v>100</v>
      </c>
      <c r="J205" s="29">
        <v>10000</v>
      </c>
      <c r="K205" s="51"/>
      <c r="L205" s="30"/>
    </row>
    <row r="206" spans="7:10" ht="15">
      <c r="G206" s="10">
        <v>990531</v>
      </c>
      <c r="I206" s="11">
        <f>SUM(I5:I204)</f>
        <v>0.42109871354923356</v>
      </c>
      <c r="J206" s="12">
        <f>SUM(J5:J204)</f>
        <v>4210.987135492335</v>
      </c>
    </row>
    <row r="207" ht="15">
      <c r="E207" s="17"/>
    </row>
    <row r="208" spans="2:6" ht="15">
      <c r="B208" s="48"/>
      <c r="E208" s="17"/>
      <c r="F208" s="13"/>
    </row>
    <row r="209" ht="15">
      <c r="F209" s="13"/>
    </row>
    <row r="210" ht="15">
      <c r="A210" s="16"/>
    </row>
  </sheetData>
  <sheetProtection selectLockedCells="1" selectUnlockedCells="1"/>
  <mergeCells count="6">
    <mergeCell ref="B1:L1"/>
    <mergeCell ref="D2:F2"/>
    <mergeCell ref="H2:J2"/>
    <mergeCell ref="K2:K4"/>
    <mergeCell ref="L2:L4"/>
    <mergeCell ref="H3:I3"/>
  </mergeCells>
  <printOptions/>
  <pageMargins left="0.1968503937007874" right="0.1968503937007874" top="0.35433070866141736" bottom="0.1968503937007874" header="0.5118110236220472" footer="0.5118110236220472"/>
  <pageSetup horizontalDpi="600" verticalDpi="600" orientation="landscape" pageOrder="overThenDown" paperSize="8" scale="63" r:id="rId1"/>
  <rowBreaks count="1" manualBreakCount="1"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2014-01-23T17:09:57Z</cp:lastPrinted>
  <dcterms:created xsi:type="dcterms:W3CDTF">2013-07-26T11:42:11Z</dcterms:created>
  <dcterms:modified xsi:type="dcterms:W3CDTF">2014-04-10T10:24:11Z</dcterms:modified>
  <cp:category/>
  <cp:version/>
  <cp:contentType/>
  <cp:contentStatus/>
</cp:coreProperties>
</file>